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480" yWindow="15" windowWidth="12120" windowHeight="8955" tabRatio="622"/>
  </bookViews>
  <sheets>
    <sheet name="TOOL waterverbruik Ubouw" sheetId="4" r:id="rId1"/>
    <sheet name="TOOL kantoor" sheetId="1" r:id="rId2"/>
    <sheet name="TOOL hotel" sheetId="2" r:id="rId3"/>
    <sheet name="TOOL zorginstelling" sheetId="10" r:id="rId4"/>
    <sheet name="typologie kantoor" sheetId="5" r:id="rId5"/>
    <sheet name="typologie hotel" sheetId="7" r:id="rId6"/>
    <sheet name="typologie zorginstelling " sheetId="9" r:id="rId7"/>
  </sheets>
  <externalReferences>
    <externalReference r:id="rId8"/>
  </externalReferences>
  <definedNames>
    <definedName name="aantal_bedden" localSheetId="3">'TOOL zorginstelling'!$B$6</definedName>
    <definedName name="aantal_bedden" localSheetId="6">'[1]TOOL zorginstelling'!$B$6</definedName>
    <definedName name="aantal_bedden">#REF!</definedName>
    <definedName name="aantal_kamers">'TOOL hotel'!$B$6</definedName>
    <definedName name="aantal_medewerkers">'TOOL kantoor'!$B$5</definedName>
  </definedNames>
  <calcPr calcId="145621" calcOnSave="0"/>
</workbook>
</file>

<file path=xl/calcChain.xml><?xml version="1.0" encoding="utf-8"?>
<calcChain xmlns="http://schemas.openxmlformats.org/spreadsheetml/2006/main">
  <c r="E24" i="10" l="1"/>
  <c r="T24" i="10"/>
  <c r="B36" i="10"/>
  <c r="E25" i="10"/>
  <c r="T25" i="10"/>
  <c r="E26" i="10"/>
  <c r="T26" i="10"/>
  <c r="E27" i="10"/>
  <c r="T27" i="10"/>
  <c r="E28" i="10"/>
  <c r="T28" i="10"/>
  <c r="E29" i="10"/>
  <c r="T29" i="10"/>
  <c r="J24" i="10"/>
  <c r="O24" i="10"/>
  <c r="J25" i="10"/>
  <c r="O25" i="10"/>
  <c r="J26" i="10"/>
  <c r="O26" i="10"/>
  <c r="J27" i="10"/>
  <c r="O27" i="10"/>
  <c r="J28" i="10"/>
  <c r="O28" i="10"/>
  <c r="J29" i="10"/>
  <c r="O29" i="10"/>
  <c r="E34" i="10"/>
  <c r="J34" i="10"/>
  <c r="O34" i="10"/>
  <c r="E35" i="10"/>
  <c r="J35" i="10"/>
  <c r="O35" i="10"/>
  <c r="E36" i="10"/>
  <c r="J36" i="10"/>
  <c r="O36" i="10"/>
  <c r="E37" i="10"/>
  <c r="J37" i="10"/>
  <c r="O37" i="10"/>
  <c r="E38" i="10"/>
  <c r="J38" i="10"/>
  <c r="O38" i="10"/>
  <c r="E39" i="10"/>
  <c r="J39" i="10"/>
  <c r="O39" i="10"/>
  <c r="E44" i="10"/>
  <c r="J44" i="10"/>
  <c r="O44" i="10"/>
  <c r="E45" i="10"/>
  <c r="J45" i="10"/>
  <c r="O45" i="10"/>
  <c r="E46" i="10"/>
  <c r="J46" i="10"/>
  <c r="O46" i="10"/>
  <c r="E47" i="10"/>
  <c r="J47" i="10"/>
  <c r="O47" i="10"/>
  <c r="E48" i="10"/>
  <c r="J48" i="10"/>
  <c r="O48" i="10"/>
  <c r="E49" i="10"/>
  <c r="J49" i="10"/>
  <c r="O49" i="10"/>
  <c r="D22" i="2"/>
  <c r="E22" i="2"/>
  <c r="D26" i="2"/>
  <c r="D35" i="2"/>
  <c r="E35" i="2"/>
  <c r="F35" i="2"/>
  <c r="D44" i="2"/>
  <c r="C50" i="2"/>
  <c r="K27" i="2"/>
  <c r="K36" i="2"/>
  <c r="K45" i="2"/>
  <c r="C49" i="2"/>
  <c r="K26" i="2"/>
  <c r="K35" i="2"/>
  <c r="K25" i="2"/>
  <c r="C47" i="2"/>
  <c r="K24" i="2"/>
  <c r="C46" i="2"/>
  <c r="K23" i="2"/>
  <c r="K32" i="2"/>
  <c r="K41" i="2"/>
  <c r="K50" i="2"/>
  <c r="K59" i="2"/>
  <c r="C45" i="2"/>
  <c r="K22" i="2"/>
  <c r="K31" i="2"/>
  <c r="L31" i="2"/>
  <c r="N31" i="2"/>
  <c r="K40" i="2"/>
  <c r="K49" i="2"/>
  <c r="K58" i="2"/>
  <c r="D27" i="2"/>
  <c r="D36" i="2"/>
  <c r="D25" i="2"/>
  <c r="D34" i="2"/>
  <c r="D24" i="2"/>
  <c r="D23" i="2"/>
  <c r="D32" i="2"/>
  <c r="D41" i="2"/>
  <c r="D50" i="2"/>
  <c r="L26" i="2"/>
  <c r="E25" i="2"/>
  <c r="F25" i="2"/>
  <c r="G25" i="2"/>
  <c r="L23" i="2"/>
  <c r="C48" i="2"/>
  <c r="N22" i="1"/>
  <c r="D22" i="1"/>
  <c r="B9" i="1"/>
  <c r="N27" i="1"/>
  <c r="N26" i="1"/>
  <c r="N25" i="1"/>
  <c r="N24" i="1"/>
  <c r="N23" i="1"/>
  <c r="B34" i="2"/>
  <c r="D23" i="1"/>
  <c r="I23" i="1"/>
  <c r="B10" i="1"/>
  <c r="D24" i="1"/>
  <c r="I24" i="1"/>
  <c r="B11" i="1"/>
  <c r="D25" i="1"/>
  <c r="I25" i="1"/>
  <c r="B12" i="1"/>
  <c r="D26" i="1"/>
  <c r="B13" i="1"/>
  <c r="I26" i="1"/>
  <c r="D27" i="1"/>
  <c r="B14" i="1"/>
  <c r="I27" i="1"/>
  <c r="I22" i="1"/>
  <c r="L27" i="2"/>
  <c r="M27" i="2"/>
  <c r="L22" i="2"/>
  <c r="N22" i="2"/>
  <c r="E23" i="2"/>
  <c r="F23" i="2"/>
  <c r="E26" i="2"/>
  <c r="F26" i="2"/>
  <c r="E27" i="2"/>
  <c r="G27" i="2"/>
  <c r="L32" i="2"/>
  <c r="N32" i="2"/>
  <c r="G35" i="2"/>
  <c r="F27" i="2"/>
  <c r="H27" i="2"/>
  <c r="L36" i="2"/>
  <c r="N36" i="2"/>
  <c r="L40" i="2"/>
  <c r="M40" i="2"/>
  <c r="O40" i="2"/>
  <c r="G23" i="2"/>
  <c r="H23" i="2"/>
  <c r="M22" i="2"/>
  <c r="E41" i="2"/>
  <c r="F41" i="2"/>
  <c r="O22" i="2"/>
  <c r="L49" i="2"/>
  <c r="M49" i="2"/>
  <c r="O49" i="2"/>
  <c r="M32" i="2"/>
  <c r="O32" i="2"/>
  <c r="L41" i="2"/>
  <c r="M41" i="2"/>
  <c r="N40" i="2"/>
  <c r="N41" i="2"/>
  <c r="O41" i="2"/>
  <c r="L50" i="2"/>
  <c r="N50" i="2"/>
  <c r="N49" i="2"/>
  <c r="M50" i="2"/>
  <c r="O50" i="2"/>
  <c r="G26" i="2"/>
  <c r="H26" i="2"/>
  <c r="O27" i="2"/>
  <c r="U27" i="2"/>
  <c r="N23" i="2"/>
  <c r="M23" i="2"/>
  <c r="O23" i="2"/>
  <c r="U23" i="2"/>
  <c r="N26" i="2"/>
  <c r="M26" i="2"/>
  <c r="O26" i="2"/>
  <c r="U26" i="2"/>
  <c r="K67" i="2"/>
  <c r="L58" i="2"/>
  <c r="K54" i="2"/>
  <c r="L45" i="2"/>
  <c r="E34" i="2"/>
  <c r="D43" i="2"/>
  <c r="K68" i="2"/>
  <c r="L59" i="2"/>
  <c r="K34" i="2"/>
  <c r="L25" i="2"/>
  <c r="M36" i="2"/>
  <c r="O36" i="2"/>
  <c r="D59" i="2"/>
  <c r="E50" i="2"/>
  <c r="D45" i="2"/>
  <c r="E36" i="2"/>
  <c r="L24" i="2"/>
  <c r="K33" i="2"/>
  <c r="D53" i="2"/>
  <c r="E44" i="2"/>
  <c r="N27" i="2"/>
  <c r="E32" i="2"/>
  <c r="H25" i="2"/>
  <c r="H35" i="2"/>
  <c r="G41" i="2"/>
  <c r="H41" i="2"/>
  <c r="U41" i="2"/>
  <c r="K44" i="2"/>
  <c r="L35" i="2"/>
  <c r="F22" i="2"/>
  <c r="G22" i="2"/>
  <c r="M31" i="2"/>
  <c r="O31" i="2"/>
  <c r="D31" i="2"/>
  <c r="D33" i="2"/>
  <c r="E24" i="2"/>
  <c r="L44" i="2"/>
  <c r="K53" i="2"/>
  <c r="F32" i="2"/>
  <c r="G32" i="2"/>
  <c r="D62" i="2"/>
  <c r="E53" i="2"/>
  <c r="E45" i="2"/>
  <c r="D54" i="2"/>
  <c r="M25" i="2"/>
  <c r="N25" i="2"/>
  <c r="D52" i="2"/>
  <c r="E43" i="2"/>
  <c r="M45" i="2"/>
  <c r="N45" i="2"/>
  <c r="F24" i="2"/>
  <c r="G24" i="2"/>
  <c r="K42" i="2"/>
  <c r="L33" i="2"/>
  <c r="F50" i="2"/>
  <c r="G50" i="2"/>
  <c r="L34" i="2"/>
  <c r="K43" i="2"/>
  <c r="F34" i="2"/>
  <c r="G34" i="2"/>
  <c r="K63" i="2"/>
  <c r="L54" i="2"/>
  <c r="E33" i="2"/>
  <c r="D42" i="2"/>
  <c r="H22" i="2"/>
  <c r="U22" i="2"/>
  <c r="N24" i="2"/>
  <c r="M24" i="2"/>
  <c r="D68" i="2"/>
  <c r="E59" i="2"/>
  <c r="M59" i="2"/>
  <c r="O59" i="2"/>
  <c r="N59" i="2"/>
  <c r="N58" i="2"/>
  <c r="M58" i="2"/>
  <c r="O58" i="2"/>
  <c r="D40" i="2"/>
  <c r="E31" i="2"/>
  <c r="N35" i="2"/>
  <c r="M35" i="2"/>
  <c r="O35" i="2"/>
  <c r="U35" i="2"/>
  <c r="G44" i="2"/>
  <c r="F44" i="2"/>
  <c r="G36" i="2"/>
  <c r="F36" i="2"/>
  <c r="H36" i="2"/>
  <c r="U36" i="2"/>
  <c r="L68" i="2"/>
  <c r="K77" i="2"/>
  <c r="L77" i="2"/>
  <c r="K76" i="2"/>
  <c r="L76" i="2"/>
  <c r="L67" i="2"/>
  <c r="M67" i="2"/>
  <c r="N67" i="2"/>
  <c r="D49" i="2"/>
  <c r="E40" i="2"/>
  <c r="M54" i="2"/>
  <c r="N54" i="2"/>
  <c r="K52" i="2"/>
  <c r="L43" i="2"/>
  <c r="N33" i="2"/>
  <c r="M33" i="2"/>
  <c r="O33" i="2"/>
  <c r="F53" i="2"/>
  <c r="G53" i="2"/>
  <c r="L53" i="2"/>
  <c r="K62" i="2"/>
  <c r="N76" i="2"/>
  <c r="M76" i="2"/>
  <c r="O76" i="2"/>
  <c r="F59" i="2"/>
  <c r="H59" i="2"/>
  <c r="U59" i="2"/>
  <c r="G59" i="2"/>
  <c r="K72" i="2"/>
  <c r="L63" i="2"/>
  <c r="N34" i="2"/>
  <c r="M34" i="2"/>
  <c r="O34" i="2"/>
  <c r="U34" i="2"/>
  <c r="K51" i="2"/>
  <c r="L42" i="2"/>
  <c r="O45" i="2"/>
  <c r="O25" i="2"/>
  <c r="U25" i="2"/>
  <c r="D71" i="2"/>
  <c r="E62" i="2"/>
  <c r="N44" i="2"/>
  <c r="M44" i="2"/>
  <c r="O44" i="2"/>
  <c r="M77" i="2"/>
  <c r="O77" i="2"/>
  <c r="N77" i="2"/>
  <c r="D77" i="2"/>
  <c r="E77" i="2"/>
  <c r="E68" i="2"/>
  <c r="D51" i="2"/>
  <c r="E42" i="2"/>
  <c r="F43" i="2"/>
  <c r="G43" i="2"/>
  <c r="D63" i="2"/>
  <c r="E54" i="2"/>
  <c r="N68" i="2"/>
  <c r="M68" i="2"/>
  <c r="O68" i="2"/>
  <c r="H44" i="2"/>
  <c r="G31" i="2"/>
  <c r="F31" i="2"/>
  <c r="H31" i="2"/>
  <c r="U31" i="2"/>
  <c r="O24" i="2"/>
  <c r="F33" i="2"/>
  <c r="H33" i="2"/>
  <c r="G33" i="2"/>
  <c r="H34" i="2"/>
  <c r="H50" i="2"/>
  <c r="U50" i="2"/>
  <c r="H24" i="2"/>
  <c r="D61" i="2"/>
  <c r="E52" i="2"/>
  <c r="F45" i="2"/>
  <c r="G45" i="2"/>
  <c r="H32" i="2"/>
  <c r="U32" i="2"/>
  <c r="D72" i="2"/>
  <c r="E63" i="2"/>
  <c r="E51" i="2"/>
  <c r="D60" i="2"/>
  <c r="E71" i="2"/>
  <c r="D80" i="2"/>
  <c r="E80" i="2"/>
  <c r="K60" i="2"/>
  <c r="L51" i="2"/>
  <c r="K81" i="2"/>
  <c r="L81" i="2"/>
  <c r="L72" i="2"/>
  <c r="K71" i="2"/>
  <c r="L62" i="2"/>
  <c r="U33" i="2"/>
  <c r="D58" i="2"/>
  <c r="E49" i="2"/>
  <c r="H45" i="2"/>
  <c r="U24" i="2"/>
  <c r="F68" i="2"/>
  <c r="G68" i="2"/>
  <c r="U44" i="2"/>
  <c r="M53" i="2"/>
  <c r="O53" i="2"/>
  <c r="U53" i="2"/>
  <c r="N53" i="2"/>
  <c r="O54" i="2"/>
  <c r="F52" i="2"/>
  <c r="G52" i="2"/>
  <c r="H43" i="2"/>
  <c r="F77" i="2"/>
  <c r="G77" i="2"/>
  <c r="U45" i="2"/>
  <c r="N43" i="2"/>
  <c r="M43" i="2"/>
  <c r="O43" i="2"/>
  <c r="U43" i="2"/>
  <c r="O67" i="2"/>
  <c r="D70" i="2"/>
  <c r="E61" i="2"/>
  <c r="G54" i="2"/>
  <c r="F54" i="2"/>
  <c r="H54" i="2"/>
  <c r="G42" i="2"/>
  <c r="F42" i="2"/>
  <c r="H42" i="2"/>
  <c r="G62" i="2"/>
  <c r="F62" i="2"/>
  <c r="H62" i="2"/>
  <c r="M42" i="2"/>
  <c r="N42" i="2"/>
  <c r="N63" i="2"/>
  <c r="M63" i="2"/>
  <c r="O63" i="2"/>
  <c r="H53" i="2"/>
  <c r="K61" i="2"/>
  <c r="L52" i="2"/>
  <c r="F40" i="2"/>
  <c r="H40" i="2"/>
  <c r="G40" i="2"/>
  <c r="U40" i="2"/>
  <c r="E58" i="2"/>
  <c r="D67" i="2"/>
  <c r="N72" i="2"/>
  <c r="M72" i="2"/>
  <c r="G80" i="2"/>
  <c r="F80" i="2"/>
  <c r="F51" i="2"/>
  <c r="H51" i="2"/>
  <c r="G51" i="2"/>
  <c r="N52" i="2"/>
  <c r="M52" i="2"/>
  <c r="H52" i="2"/>
  <c r="N81" i="2"/>
  <c r="M81" i="2"/>
  <c r="O81" i="2"/>
  <c r="F71" i="2"/>
  <c r="G71" i="2"/>
  <c r="F63" i="2"/>
  <c r="G63" i="2"/>
  <c r="K70" i="2"/>
  <c r="L61" i="2"/>
  <c r="G61" i="2"/>
  <c r="F61" i="2"/>
  <c r="H61" i="2"/>
  <c r="H77" i="2"/>
  <c r="U77" i="2"/>
  <c r="U54" i="2"/>
  <c r="N62" i="2"/>
  <c r="M62" i="2"/>
  <c r="O62" i="2"/>
  <c r="U62" i="2"/>
  <c r="M51" i="2"/>
  <c r="N51" i="2"/>
  <c r="D81" i="2"/>
  <c r="E81" i="2"/>
  <c r="E72" i="2"/>
  <c r="O42" i="2"/>
  <c r="U42" i="2"/>
  <c r="D79" i="2"/>
  <c r="E79" i="2"/>
  <c r="E70" i="2"/>
  <c r="H68" i="2"/>
  <c r="U68" i="2"/>
  <c r="F49" i="2"/>
  <c r="G49" i="2"/>
  <c r="K80" i="2"/>
  <c r="L80" i="2"/>
  <c r="L71" i="2"/>
  <c r="K69" i="2"/>
  <c r="L60" i="2"/>
  <c r="D69" i="2"/>
  <c r="E60" i="2"/>
  <c r="M60" i="2"/>
  <c r="N60" i="2"/>
  <c r="M61" i="2"/>
  <c r="N61" i="2"/>
  <c r="H49" i="2"/>
  <c r="U49" i="2"/>
  <c r="O51" i="2"/>
  <c r="U51" i="2"/>
  <c r="L70" i="2"/>
  <c r="K79" i="2"/>
  <c r="L79" i="2"/>
  <c r="H71" i="2"/>
  <c r="O72" i="2"/>
  <c r="F79" i="2"/>
  <c r="G79" i="2"/>
  <c r="G58" i="2"/>
  <c r="F58" i="2"/>
  <c r="H58" i="2"/>
  <c r="U58" i="2"/>
  <c r="K78" i="2"/>
  <c r="L78" i="2"/>
  <c r="L69" i="2"/>
  <c r="G60" i="2"/>
  <c r="F60" i="2"/>
  <c r="H60" i="2"/>
  <c r="N71" i="2"/>
  <c r="M71" i="2"/>
  <c r="O71" i="2"/>
  <c r="G72" i="2"/>
  <c r="F72" i="2"/>
  <c r="H72" i="2"/>
  <c r="E69" i="2"/>
  <c r="D78" i="2"/>
  <c r="E78" i="2"/>
  <c r="N80" i="2"/>
  <c r="M80" i="2"/>
  <c r="F70" i="2"/>
  <c r="G70" i="2"/>
  <c r="F81" i="2"/>
  <c r="H81" i="2"/>
  <c r="U81" i="2"/>
  <c r="G81" i="2"/>
  <c r="H63" i="2"/>
  <c r="U63" i="2"/>
  <c r="O52" i="2"/>
  <c r="U52" i="2"/>
  <c r="H80" i="2"/>
  <c r="D76" i="2"/>
  <c r="E76" i="2"/>
  <c r="E67" i="2"/>
  <c r="G78" i="2"/>
  <c r="F78" i="2"/>
  <c r="H78" i="2"/>
  <c r="O60" i="2"/>
  <c r="U60" i="2"/>
  <c r="H70" i="2"/>
  <c r="F69" i="2"/>
  <c r="G69" i="2"/>
  <c r="N69" i="2"/>
  <c r="M69" i="2"/>
  <c r="O69" i="2"/>
  <c r="F76" i="2"/>
  <c r="G76" i="2"/>
  <c r="O80" i="2"/>
  <c r="U80" i="2"/>
  <c r="M78" i="2"/>
  <c r="O78" i="2"/>
  <c r="N78" i="2"/>
  <c r="H79" i="2"/>
  <c r="M70" i="2"/>
  <c r="N70" i="2"/>
  <c r="O61" i="2"/>
  <c r="U61" i="2"/>
  <c r="U72" i="2"/>
  <c r="G67" i="2"/>
  <c r="F67" i="2"/>
  <c r="U71" i="2"/>
  <c r="M79" i="2"/>
  <c r="N79" i="2"/>
  <c r="U78" i="2"/>
  <c r="U69" i="2"/>
  <c r="O79" i="2"/>
  <c r="U79" i="2"/>
  <c r="O70" i="2"/>
  <c r="U70" i="2"/>
  <c r="H67" i="2"/>
  <c r="U67" i="2"/>
  <c r="H76" i="2"/>
  <c r="U76" i="2"/>
  <c r="H69" i="2"/>
  <c r="U83" i="2"/>
  <c r="U84" i="2"/>
  <c r="B15" i="10"/>
  <c r="B10" i="2"/>
  <c r="B12" i="2"/>
  <c r="B12" i="10"/>
  <c r="B14" i="2"/>
  <c r="B13" i="10"/>
  <c r="B10" i="10"/>
  <c r="B11" i="2"/>
  <c r="B11" i="10"/>
  <c r="B14" i="10"/>
  <c r="B13" i="2"/>
  <c r="B9" i="2"/>
</calcChain>
</file>

<file path=xl/sharedStrings.xml><?xml version="1.0" encoding="utf-8"?>
<sst xmlns="http://schemas.openxmlformats.org/spreadsheetml/2006/main" count="560" uniqueCount="151">
  <si>
    <t>Waterverbruik in kantoren</t>
  </si>
  <si>
    <t>selecteer type kantoor</t>
  </si>
  <si>
    <t>aantal medewerkers</t>
  </si>
  <si>
    <t>Kentallen waterverbruik</t>
  </si>
  <si>
    <t>uitkomst</t>
  </si>
  <si>
    <t>aantal hotelkamers</t>
  </si>
  <si>
    <t>Waterverbruik in hotels</t>
  </si>
  <si>
    <t>Waterverbruik in zorginstellingen</t>
  </si>
  <si>
    <t>selecteer type hotel</t>
  </si>
  <si>
    <t>selecteer type zorginstelling</t>
  </si>
  <si>
    <t>verzorgingshuis met eenpersoonskamers</t>
  </si>
  <si>
    <t>verzorgingshuis met vierpersoonskamers</t>
  </si>
  <si>
    <t>verzorgingshuis met een- en vierpersoonskamers</t>
  </si>
  <si>
    <t>bejaardenhuis</t>
  </si>
  <si>
    <t>parameters in p1+p2*n</t>
  </si>
  <si>
    <t>p1</t>
  </si>
  <si>
    <t>p2</t>
  </si>
  <si>
    <t>kantoor type B</t>
  </si>
  <si>
    <t>aantal bedden</t>
  </si>
  <si>
    <t>[l/s]</t>
  </si>
  <si>
    <t>[l]</t>
  </si>
  <si>
    <t>MMVkoud</t>
  </si>
  <si>
    <t>MMVwarm</t>
  </si>
  <si>
    <t>MWW in 10 minuten</t>
  </si>
  <si>
    <t>MWW in 60 minuten</t>
  </si>
  <si>
    <t>MWW in 120 minuten</t>
  </si>
  <si>
    <t>MWW in 24 uur</t>
  </si>
  <si>
    <t>keuzelijst:</t>
  </si>
  <si>
    <t>Rekenregels voor het waterverbruik in Utiliteitsbouw</t>
  </si>
  <si>
    <r>
      <t>bepalen van maximum volumestroom en warmwaterverbruik met SIMDEUM</t>
    </r>
    <r>
      <rPr>
        <vertAlign val="superscript"/>
        <sz val="14"/>
        <color indexed="44"/>
        <rFont val="Verdana"/>
        <family val="2"/>
      </rPr>
      <t>®</t>
    </r>
  </si>
  <si>
    <t>MMV koud:</t>
  </si>
  <si>
    <t>Maximum-Moment-Volumestroom (l/s) voor het totaal van koud en warm water</t>
  </si>
  <si>
    <t>MMV warm:</t>
  </si>
  <si>
    <t>MWW 10:</t>
  </si>
  <si>
    <t>MWW 60:</t>
  </si>
  <si>
    <t>MWW 120:</t>
  </si>
  <si>
    <t>MWW dag:</t>
  </si>
  <si>
    <t>Toelichting gebruik TOOL</t>
  </si>
  <si>
    <t>kantoren</t>
  </si>
  <si>
    <t xml:space="preserve">hotels </t>
  </si>
  <si>
    <t>zorginstellingen</t>
  </si>
  <si>
    <t>Kies het werkblad met de gewenste categorie: kantoor, hotel of zorginstelling</t>
  </si>
  <si>
    <t>Selecteer bij gebouw-invoer de gewenste typologie:</t>
  </si>
  <si>
    <t>hotels</t>
  </si>
  <si>
    <t>stap 1</t>
  </si>
  <si>
    <t>stap 2</t>
  </si>
  <si>
    <t>stap 3</t>
  </si>
  <si>
    <t>TOOL waterverbruik utiliteitsbouw</t>
  </si>
  <si>
    <t>Voer bij gebouw-invoer de gewenste grootte van het gebouw in:</t>
  </si>
  <si>
    <t>Resultaat TOOL: Waterverbruik</t>
  </si>
  <si>
    <t>De typologie en de bewonersklasse van elke categorie is beschreven onder het gelijknamige tabblad</t>
  </si>
  <si>
    <t>kantoor met toiletspoelkraan</t>
  </si>
  <si>
    <t>Gebouw-invoer</t>
  </si>
  <si>
    <t>Typologieën in kantoren</t>
  </si>
  <si>
    <t>De typologieën binnen de categorie kantoren verschillen alleen in type toilet:</t>
  </si>
  <si>
    <t>De relaties voor de kentallen bij varierend aantal medewerkers:</t>
  </si>
  <si>
    <r>
      <t>MMV</t>
    </r>
    <r>
      <rPr>
        <vertAlign val="subscript"/>
        <sz val="10"/>
        <rFont val="Arial"/>
        <family val="2"/>
      </rPr>
      <t>koud</t>
    </r>
  </si>
  <si>
    <r>
      <t>MMV</t>
    </r>
    <r>
      <rPr>
        <vertAlign val="subscript"/>
        <sz val="10"/>
        <rFont val="Arial"/>
        <family val="2"/>
      </rPr>
      <t>warm</t>
    </r>
  </si>
  <si>
    <r>
      <t>MWW</t>
    </r>
    <r>
      <rPr>
        <vertAlign val="subscript"/>
        <sz val="10"/>
        <rFont val="Arial"/>
        <family val="2"/>
      </rPr>
      <t>10 minuten</t>
    </r>
  </si>
  <si>
    <r>
      <t>MWW</t>
    </r>
    <r>
      <rPr>
        <vertAlign val="subscript"/>
        <sz val="10"/>
        <rFont val="Arial"/>
        <family val="2"/>
      </rPr>
      <t>60 minuten</t>
    </r>
  </si>
  <si>
    <r>
      <t>MWW</t>
    </r>
    <r>
      <rPr>
        <vertAlign val="subscript"/>
        <sz val="10"/>
        <rFont val="Arial"/>
        <family val="2"/>
      </rPr>
      <t>120 minuten</t>
    </r>
  </si>
  <si>
    <r>
      <t>MWW</t>
    </r>
    <r>
      <rPr>
        <vertAlign val="subscript"/>
        <sz val="10"/>
        <rFont val="Arial"/>
        <family val="2"/>
      </rPr>
      <t>dag</t>
    </r>
  </si>
  <si>
    <t>Typologieën in hotels</t>
  </si>
  <si>
    <t>type gast:</t>
  </si>
  <si>
    <t>zakelijke gast, doucheduur is gemiddeld 5 minuten, badfrequentie 0,2</t>
  </si>
  <si>
    <t>in 80% van de gevallen 1 persoon per kamer, in 20% 2 personen per kamer</t>
  </si>
  <si>
    <t>bezetting hotelkamer:</t>
  </si>
  <si>
    <t>toerist, doucheduur is gemiddeld 7 minuten, badfrequentie 0,4</t>
  </si>
  <si>
    <t>in 20% van de gevallen 1 persoon per kamer, in 80% 2 personen per kamer</t>
  </si>
  <si>
    <t>De relaties voor de kentallen bij varierend aantal hotelkamers:</t>
  </si>
  <si>
    <t>Typologieën in zorginstellingen</t>
  </si>
  <si>
    <t>De vier typologieën binnen de categorie zorginstellingen:</t>
  </si>
  <si>
    <r>
      <t xml:space="preserve">a) </t>
    </r>
    <r>
      <rPr>
        <sz val="10"/>
        <rFont val="Arial"/>
      </rPr>
      <t>verzorgingshuis met eenpersoonskamers</t>
    </r>
  </si>
  <si>
    <r>
      <t xml:space="preserve">b) </t>
    </r>
    <r>
      <rPr>
        <sz val="10"/>
        <rFont val="Arial"/>
      </rPr>
      <t>verzorgingshuis met vierpersoonskamers</t>
    </r>
  </si>
  <si>
    <r>
      <t xml:space="preserve">c) </t>
    </r>
    <r>
      <rPr>
        <sz val="10"/>
        <rFont val="Arial"/>
      </rPr>
      <t>verzorgingshuis met een- en vierpersoonskamers</t>
    </r>
  </si>
  <si>
    <t>verzorgingshuis met zelfstandige bewoners</t>
  </si>
  <si>
    <t>De relaties voor de kentallen bij varierend aantal bezette bedden</t>
  </si>
  <si>
    <t xml:space="preserve">(De verbruiken van bijzondere installaties, zoals luchtbevochtiging, koeltorens, brandslanghaspels, </t>
  </si>
  <si>
    <t>nood- en oogdouches en verbruik voor Legionellapreventie zijn niet in de uitkomsten van de rekenregels opgenomen.</t>
  </si>
  <si>
    <t>De rekenregels binnen deze TOOL berekenen het waterverbruik voor verschillende categoriën binnen de utiliteitsbouw:</t>
  </si>
  <si>
    <t>woon-zorgcombinatie</t>
  </si>
  <si>
    <r>
      <t xml:space="preserve">d) </t>
    </r>
    <r>
      <rPr>
        <sz val="10"/>
        <rFont val="Arial"/>
      </rPr>
      <t>woon-zorgcombinatie</t>
    </r>
  </si>
  <si>
    <t>Eventueel kunnen er extra gasten aanwezig zijn voor conferentie of theater. Dit heeft geen consequenties voor MMV en MWW.</t>
  </si>
  <si>
    <t>In het bijbehorende KWR rapport (KWR 2010.072) getiteld "Rekenregels voor waterverbruik in utiliteitsbouw" staat de achtergrond van de TOOL beschreven</t>
  </si>
  <si>
    <t>selecteer type douche</t>
  </si>
  <si>
    <t>zakelijk hotel</t>
  </si>
  <si>
    <t>toeristisch hotel</t>
  </si>
  <si>
    <t>zakelijk</t>
  </si>
  <si>
    <t xml:space="preserve"> toeristisch</t>
  </si>
  <si>
    <t>keuze douche:</t>
  </si>
  <si>
    <t>kies douche met volumestroom 0,07; 0,12; 0,19; 0,24; 0,37; 0,42 of 0,5 l/s</t>
  </si>
  <si>
    <r>
      <t>a)</t>
    </r>
    <r>
      <rPr>
        <sz val="10"/>
        <rFont val="Arial"/>
      </rPr>
      <t xml:space="preserve"> zakelijk hotel</t>
    </r>
  </si>
  <si>
    <t>De twee typologieën binnen de categorie hotels:</t>
  </si>
  <si>
    <r>
      <t>b)</t>
    </r>
    <r>
      <rPr>
        <sz val="10"/>
        <rFont val="Arial"/>
      </rPr>
      <t xml:space="preserve"> toeristisch hotel</t>
    </r>
  </si>
  <si>
    <t>Per type hotel kan een keuze gemaakt worden uit zeven douchetypes van de volgende volumestromen:</t>
  </si>
  <si>
    <t>0,07; 0,12; 0,19; 0,24; 0,37; 0,42 of 0,5 l/s</t>
  </si>
  <si>
    <t>ZAKELIJK</t>
  </si>
  <si>
    <t>TOERISTISCH</t>
  </si>
  <si>
    <t>min</t>
  </si>
  <si>
    <t>max</t>
  </si>
  <si>
    <t>toerist/zakelijk</t>
  </si>
  <si>
    <t>van de TOOL beschreven waarin verschillende douchetypes kunnen worden gekozen bij twee type hotels</t>
  </si>
  <si>
    <t>Indien nodig moeten de berekende kentallen verhoogd worden).</t>
  </si>
  <si>
    <t>De rekenregels berekenen de volgende kentallen van het waterverbruik:</t>
  </si>
  <si>
    <t>douche III:  0,19 l/s</t>
  </si>
  <si>
    <t>douche II:   0,12 l/s</t>
  </si>
  <si>
    <t>douche I:    0,07 l/s</t>
  </si>
  <si>
    <t>douche IV:  0,24 l/s</t>
  </si>
  <si>
    <t>douche V:   0,37 l/s</t>
  </si>
  <si>
    <t>douche VI:  0,42 l/s</t>
  </si>
  <si>
    <t>douche VII:  0,5 l/s</t>
  </si>
  <si>
    <r>
      <t xml:space="preserve">douchefactor </t>
    </r>
    <r>
      <rPr>
        <b/>
        <sz val="10"/>
        <rFont val="Arial"/>
        <family val="2"/>
      </rPr>
      <t>I</t>
    </r>
  </si>
  <si>
    <r>
      <t xml:space="preserve">douchefactor </t>
    </r>
    <r>
      <rPr>
        <b/>
        <sz val="10"/>
        <rFont val="Arial"/>
        <family val="2"/>
      </rPr>
      <t>II</t>
    </r>
  </si>
  <si>
    <r>
      <t xml:space="preserve">douchefactor </t>
    </r>
    <r>
      <rPr>
        <b/>
        <sz val="10"/>
        <rFont val="Arial"/>
        <family val="2"/>
      </rPr>
      <t>III</t>
    </r>
  </si>
  <si>
    <r>
      <t xml:space="preserve">douchefactor </t>
    </r>
    <r>
      <rPr>
        <b/>
        <sz val="10"/>
        <rFont val="Arial"/>
        <family val="2"/>
      </rPr>
      <t>IV</t>
    </r>
  </si>
  <si>
    <r>
      <t xml:space="preserve">douchefactor </t>
    </r>
    <r>
      <rPr>
        <b/>
        <sz val="10"/>
        <rFont val="Arial"/>
        <family val="2"/>
      </rPr>
      <t>V</t>
    </r>
  </si>
  <si>
    <r>
      <t xml:space="preserve">douchefactor </t>
    </r>
    <r>
      <rPr>
        <b/>
        <sz val="10"/>
        <rFont val="Arial"/>
        <family val="2"/>
      </rPr>
      <t>VI</t>
    </r>
  </si>
  <si>
    <r>
      <t xml:space="preserve">douchefactor </t>
    </r>
    <r>
      <rPr>
        <b/>
        <sz val="10"/>
        <rFont val="Arial"/>
        <family val="2"/>
      </rPr>
      <t>VII</t>
    </r>
  </si>
  <si>
    <t>Maximum-Moment-Volumestroom (l/s) voor warm water van 60°C</t>
  </si>
  <si>
    <t>Maximum-Warm-Watervolume (l) van 60°C in 10 minuten</t>
  </si>
  <si>
    <t>Maximum-Warm-Watervolume (l) van 60°C in 60 minuten</t>
  </si>
  <si>
    <t>Maximum-Warm-Watervolume (l) van 60°C in 120 minuten</t>
  </si>
  <si>
    <t>Maximum-Warm-Watervolume (l) van 60°C in een dag</t>
  </si>
  <si>
    <t xml:space="preserve">In het bijbehorende KWR rapport (KWR 2011.056) getiteld "Rekenregels voor waterverbruik in hotels, uitgebreid met douchetypes" staat de achtergrond </t>
  </si>
  <si>
    <t>kantoor type A2</t>
  </si>
  <si>
    <t>kantoor typeA1</t>
  </si>
  <si>
    <t>kantoor: toilet met reservoir en urinoirs</t>
  </si>
  <si>
    <t>kantoor: toilet met reservoir, geen urinoirs</t>
  </si>
  <si>
    <t>kantoor met toiletten met reservoirs en met urinoirs</t>
  </si>
  <si>
    <t>kantoor met toiletten met reservoirs en geen urinoirs</t>
  </si>
  <si>
    <r>
      <t>B)</t>
    </r>
    <r>
      <rPr>
        <sz val="10"/>
        <rFont val="Arial"/>
      </rPr>
      <t xml:space="preserve"> kantoren met een toiletspoelkraan </t>
    </r>
    <r>
      <rPr>
        <sz val="10"/>
        <rFont val="Arial"/>
        <family val="2"/>
      </rPr>
      <t xml:space="preserve"> (rood)</t>
    </r>
  </si>
  <si>
    <r>
      <t>A.2)</t>
    </r>
    <r>
      <rPr>
        <sz val="10"/>
        <rFont val="Arial"/>
      </rPr>
      <t xml:space="preserve"> kantoren: toiletten met reservoir, geen urinoirs (65% mannen)  (cyaan)</t>
    </r>
  </si>
  <si>
    <r>
      <t>A.1)</t>
    </r>
    <r>
      <rPr>
        <sz val="10"/>
        <rFont val="Arial"/>
      </rPr>
      <t xml:space="preserve"> kantoren: toiletten met reservoir en urinoirs (65% mannen) (</t>
    </r>
    <r>
      <rPr>
        <sz val="10"/>
        <rFont val="Arial"/>
        <family val="2"/>
      </rPr>
      <t>blauw)</t>
    </r>
  </si>
  <si>
    <t>Veiligheidsfactor</t>
  </si>
  <si>
    <t>Veiligheidsfactoren bij douche =0.12</t>
  </si>
  <si>
    <t>toeristisch</t>
  </si>
  <si>
    <t>MWW10</t>
  </si>
  <si>
    <t>MWW60</t>
  </si>
  <si>
    <t>MWW120</t>
  </si>
  <si>
    <t>MWWdag</t>
  </si>
  <si>
    <t>selecteer gebruik bedpanspoeler</t>
  </si>
  <si>
    <t>geen bedpanspoeler</t>
  </si>
  <si>
    <t>gemiddeld gebruik bedpanspoeler</t>
  </si>
  <si>
    <t>keuze bedpanspoeler</t>
  </si>
  <si>
    <t>intensief gebruik bedpanspoeler</t>
  </si>
  <si>
    <t>verpleeghuis met volledige verzorging van de verpleegden, variabele intensiteit gebruik bedpanspoeler</t>
  </si>
  <si>
    <t>kies intensiteit gebruik bedpanspoeler</t>
  </si>
  <si>
    <t>kies geen gebruik bedpanspoeler</t>
  </si>
  <si>
    <t>In het KWR rapport (KWR 2013.025) getiteld "Validatie rekenregels voor waterverbruik zorginstellingen" staat de achtergrond van de TOOL beschreven waarin</t>
  </si>
  <si>
    <t>een variabele gebruiksintensiteit van de bedpanspoeler gekozen kan worden in verpleeghuizen</t>
  </si>
  <si>
    <t>In de KWR rapporten KWR 2013.017, KWR 2013.018 en KWR 2013.025 worden de rekenregels getoetst voor respectievelijk kantoren, hotels en zorginstellingen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</si>
</sst>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88" formatCode="0.0"/>
    <numFmt numFmtId="193" formatCode="0.000"/>
    <numFmt numFmtId="194" formatCode="0.00000"/>
    <numFmt numFmtId="195" formatCode="0.0000"/>
  </numFmts>
  <fonts count="17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b/>
      <sz val="20"/>
      <color indexed="44"/>
      <name val="Verdana"/>
      <family val="2"/>
    </font>
    <font>
      <sz val="14"/>
      <color indexed="44"/>
      <name val="Verdana"/>
      <family val="2"/>
    </font>
    <font>
      <vertAlign val="superscript"/>
      <sz val="14"/>
      <color indexed="44"/>
      <name val="Verdana"/>
      <family val="2"/>
    </font>
    <font>
      <b/>
      <i/>
      <sz val="10"/>
      <color indexed="48"/>
      <name val="Arial"/>
      <family val="2"/>
    </font>
    <font>
      <b/>
      <i/>
      <sz val="10"/>
      <name val="Arial"/>
      <family val="2"/>
    </font>
    <font>
      <b/>
      <i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vertAlign val="subscript"/>
      <sz val="10"/>
      <name val="Arial"/>
      <family val="2"/>
    </font>
    <font>
      <sz val="10"/>
      <color indexed="42"/>
      <name val="Arial"/>
      <family val="2"/>
    </font>
    <font>
      <sz val="10"/>
      <color indexed="45"/>
      <name val="Arial"/>
      <family val="2"/>
    </font>
    <font>
      <sz val="10"/>
      <color indexed="47"/>
      <name val="Arial"/>
      <family val="2"/>
    </font>
    <font>
      <b/>
      <sz val="12"/>
      <color indexed="21"/>
      <name val="Verdana"/>
      <family val="2"/>
    </font>
    <font>
      <sz val="8"/>
      <name val="Arial"/>
    </font>
  </fonts>
  <fills count="11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30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188" fontId="0" fillId="2" borderId="7" xfId="0" applyNumberFormat="1" applyFill="1" applyBorder="1"/>
    <xf numFmtId="188" fontId="0" fillId="2" borderId="8" xfId="0" applyNumberFormat="1" applyFill="1" applyBorder="1"/>
    <xf numFmtId="0" fontId="0" fillId="3" borderId="9" xfId="0" applyFill="1" applyBorder="1"/>
    <xf numFmtId="0" fontId="0" fillId="3" borderId="10" xfId="0" applyFill="1" applyBorder="1"/>
    <xf numFmtId="0" fontId="0" fillId="3" borderId="0" xfId="0" applyFill="1" applyBorder="1"/>
    <xf numFmtId="0" fontId="0" fillId="3" borderId="11" xfId="0" applyFill="1" applyBorder="1"/>
    <xf numFmtId="0" fontId="0" fillId="3" borderId="12" xfId="0" applyFill="1" applyBorder="1"/>
    <xf numFmtId="0" fontId="3" fillId="3" borderId="13" xfId="0" applyFont="1" applyFill="1" applyBorder="1"/>
    <xf numFmtId="0" fontId="4" fillId="3" borderId="12" xfId="0" applyFont="1" applyFill="1" applyBorder="1"/>
    <xf numFmtId="0" fontId="0" fillId="3" borderId="14" xfId="0" applyFill="1" applyBorder="1"/>
    <xf numFmtId="0" fontId="0" fillId="3" borderId="15" xfId="0" applyFill="1" applyBorder="1"/>
    <xf numFmtId="0" fontId="7" fillId="4" borderId="12" xfId="0" applyFont="1" applyFill="1" applyBorder="1"/>
    <xf numFmtId="0" fontId="0" fillId="4" borderId="0" xfId="0" applyFill="1" applyBorder="1"/>
    <xf numFmtId="0" fontId="0" fillId="4" borderId="11" xfId="0" applyFill="1" applyBorder="1"/>
    <xf numFmtId="0" fontId="0" fillId="4" borderId="12" xfId="0" applyFill="1" applyBorder="1"/>
    <xf numFmtId="0" fontId="6" fillId="4" borderId="12" xfId="0" applyFont="1" applyFill="1" applyBorder="1"/>
    <xf numFmtId="0" fontId="0" fillId="5" borderId="0" xfId="0" applyFill="1" applyBorder="1"/>
    <xf numFmtId="0" fontId="8" fillId="4" borderId="12" xfId="0" applyFont="1" applyFill="1" applyBorder="1"/>
    <xf numFmtId="0" fontId="2" fillId="2" borderId="0" xfId="0" applyFont="1" applyFill="1"/>
    <xf numFmtId="0" fontId="0" fillId="2" borderId="0" xfId="0" applyFill="1"/>
    <xf numFmtId="0" fontId="8" fillId="0" borderId="0" xfId="0" applyFont="1"/>
    <xf numFmtId="0" fontId="2" fillId="6" borderId="0" xfId="0" applyFont="1" applyFill="1"/>
    <xf numFmtId="0" fontId="0" fillId="6" borderId="0" xfId="0" applyFill="1"/>
    <xf numFmtId="0" fontId="2" fillId="7" borderId="0" xfId="0" applyFont="1" applyFill="1"/>
    <xf numFmtId="0" fontId="0" fillId="7" borderId="0" xfId="0" applyFill="1"/>
    <xf numFmtId="0" fontId="2" fillId="0" borderId="0" xfId="0" applyFont="1" applyFill="1"/>
    <xf numFmtId="0" fontId="0" fillId="0" borderId="0" xfId="0" applyFill="1"/>
    <xf numFmtId="188" fontId="0" fillId="7" borderId="16" xfId="0" applyNumberFormat="1" applyFill="1" applyBorder="1"/>
    <xf numFmtId="188" fontId="0" fillId="7" borderId="7" xfId="0" applyNumberFormat="1" applyFill="1" applyBorder="1"/>
    <xf numFmtId="188" fontId="0" fillId="7" borderId="8" xfId="0" applyNumberFormat="1" applyFill="1" applyBorder="1"/>
    <xf numFmtId="0" fontId="0" fillId="8" borderId="16" xfId="0" applyFill="1" applyBorder="1"/>
    <xf numFmtId="0" fontId="0" fillId="8" borderId="8" xfId="0" applyFill="1" applyBorder="1"/>
    <xf numFmtId="0" fontId="0" fillId="9" borderId="8" xfId="0" applyFill="1" applyBorder="1"/>
    <xf numFmtId="0" fontId="0" fillId="10" borderId="16" xfId="0" applyFill="1" applyBorder="1"/>
    <xf numFmtId="0" fontId="0" fillId="10" borderId="8" xfId="0" applyFill="1" applyBorder="1"/>
    <xf numFmtId="0" fontId="2" fillId="8" borderId="0" xfId="0" applyFont="1" applyFill="1"/>
    <xf numFmtId="0" fontId="0" fillId="8" borderId="0" xfId="0" applyFill="1"/>
    <xf numFmtId="0" fontId="0" fillId="9" borderId="0" xfId="0" applyFill="1"/>
    <xf numFmtId="0" fontId="2" fillId="9" borderId="0" xfId="0" applyFont="1" applyFill="1"/>
    <xf numFmtId="0" fontId="0" fillId="0" borderId="13" xfId="0" applyBorder="1"/>
    <xf numFmtId="0" fontId="0" fillId="0" borderId="9" xfId="0" applyBorder="1"/>
    <xf numFmtId="0" fontId="0" fillId="0" borderId="10" xfId="0" applyBorder="1"/>
    <xf numFmtId="0" fontId="0" fillId="0" borderId="12" xfId="0" applyBorder="1"/>
    <xf numFmtId="0" fontId="0" fillId="0" borderId="0" xfId="0" applyBorder="1"/>
    <xf numFmtId="0" fontId="0" fillId="0" borderId="11" xfId="0" applyBorder="1"/>
    <xf numFmtId="0" fontId="12" fillId="0" borderId="12" xfId="0" applyFont="1" applyBorder="1"/>
    <xf numFmtId="0" fontId="0" fillId="0" borderId="17" xfId="0" applyBorder="1"/>
    <xf numFmtId="0" fontId="0" fillId="0" borderId="14" xfId="0" applyBorder="1"/>
    <xf numFmtId="0" fontId="0" fillId="0" borderId="15" xfId="0" applyBorder="1"/>
    <xf numFmtId="0" fontId="13" fillId="0" borderId="12" xfId="0" applyFont="1" applyBorder="1"/>
    <xf numFmtId="0" fontId="0" fillId="9" borderId="13" xfId="0" applyFill="1" applyBorder="1"/>
    <xf numFmtId="0" fontId="0" fillId="9" borderId="9" xfId="0" applyFill="1" applyBorder="1"/>
    <xf numFmtId="0" fontId="0" fillId="9" borderId="10" xfId="0" applyFill="1" applyBorder="1"/>
    <xf numFmtId="0" fontId="0" fillId="9" borderId="12" xfId="0" applyFill="1" applyBorder="1"/>
    <xf numFmtId="0" fontId="0" fillId="9" borderId="0" xfId="0" applyFill="1" applyBorder="1"/>
    <xf numFmtId="0" fontId="0" fillId="9" borderId="11" xfId="0" applyFill="1" applyBorder="1"/>
    <xf numFmtId="0" fontId="10" fillId="9" borderId="0" xfId="0" applyFont="1" applyFill="1" applyBorder="1"/>
    <xf numFmtId="0" fontId="0" fillId="9" borderId="17" xfId="0" applyFill="1" applyBorder="1"/>
    <xf numFmtId="0" fontId="0" fillId="9" borderId="14" xfId="0" applyFill="1" applyBorder="1"/>
    <xf numFmtId="0" fontId="0" fillId="9" borderId="15" xfId="0" applyFill="1" applyBorder="1"/>
    <xf numFmtId="0" fontId="0" fillId="8" borderId="13" xfId="0" applyFill="1" applyBorder="1"/>
    <xf numFmtId="0" fontId="0" fillId="8" borderId="9" xfId="0" applyFill="1" applyBorder="1"/>
    <xf numFmtId="0" fontId="0" fillId="8" borderId="10" xfId="0" applyFill="1" applyBorder="1"/>
    <xf numFmtId="0" fontId="0" fillId="8" borderId="12" xfId="0" applyFill="1" applyBorder="1"/>
    <xf numFmtId="0" fontId="0" fillId="8" borderId="0" xfId="0" applyFill="1" applyBorder="1"/>
    <xf numFmtId="0" fontId="0" fillId="8" borderId="11" xfId="0" applyFill="1" applyBorder="1"/>
    <xf numFmtId="0" fontId="10" fillId="8" borderId="0" xfId="0" applyFont="1" applyFill="1" applyBorder="1"/>
    <xf numFmtId="0" fontId="0" fillId="8" borderId="17" xfId="0" applyFill="1" applyBorder="1"/>
    <xf numFmtId="0" fontId="0" fillId="8" borderId="14" xfId="0" applyFill="1" applyBorder="1"/>
    <xf numFmtId="0" fontId="0" fillId="8" borderId="15" xfId="0" applyFill="1" applyBorder="1"/>
    <xf numFmtId="0" fontId="0" fillId="10" borderId="0" xfId="0" applyFill="1"/>
    <xf numFmtId="0" fontId="2" fillId="10" borderId="0" xfId="0" applyFont="1" applyFill="1"/>
    <xf numFmtId="0" fontId="14" fillId="0" borderId="12" xfId="0" applyFont="1" applyBorder="1"/>
    <xf numFmtId="0" fontId="0" fillId="10" borderId="13" xfId="0" applyFill="1" applyBorder="1"/>
    <xf numFmtId="0" fontId="0" fillId="10" borderId="9" xfId="0" applyFill="1" applyBorder="1"/>
    <xf numFmtId="0" fontId="0" fillId="10" borderId="10" xfId="0" applyFill="1" applyBorder="1"/>
    <xf numFmtId="0" fontId="13" fillId="10" borderId="12" xfId="0" applyFont="1" applyFill="1" applyBorder="1"/>
    <xf numFmtId="0" fontId="0" fillId="10" borderId="0" xfId="0" applyFill="1" applyBorder="1"/>
    <xf numFmtId="0" fontId="0" fillId="10" borderId="11" xfId="0" applyFill="1" applyBorder="1"/>
    <xf numFmtId="0" fontId="0" fillId="10" borderId="12" xfId="0" applyFill="1" applyBorder="1"/>
    <xf numFmtId="0" fontId="10" fillId="10" borderId="0" xfId="0" applyFont="1" applyFill="1" applyBorder="1"/>
    <xf numFmtId="0" fontId="0" fillId="10" borderId="17" xfId="0" applyFill="1" applyBorder="1"/>
    <xf numFmtId="0" fontId="0" fillId="10" borderId="14" xfId="0" applyFill="1" applyBorder="1"/>
    <xf numFmtId="0" fontId="0" fillId="10" borderId="15" xfId="0" applyFill="1" applyBorder="1"/>
    <xf numFmtId="0" fontId="13" fillId="0" borderId="17" xfId="0" applyFont="1" applyBorder="1"/>
    <xf numFmtId="0" fontId="0" fillId="0" borderId="0" xfId="0" applyFill="1" applyBorder="1"/>
    <xf numFmtId="0" fontId="15" fillId="0" borderId="0" xfId="0" applyFont="1"/>
    <xf numFmtId="0" fontId="0" fillId="9" borderId="7" xfId="0" applyFill="1" applyBorder="1" applyAlignment="1">
      <alignment horizontal="center"/>
    </xf>
    <xf numFmtId="0" fontId="0" fillId="9" borderId="16" xfId="0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0" fillId="0" borderId="12" xfId="0" applyFont="1" applyBorder="1"/>
    <xf numFmtId="0" fontId="2" fillId="9" borderId="9" xfId="0" applyFont="1" applyFill="1" applyBorder="1"/>
    <xf numFmtId="0" fontId="0" fillId="0" borderId="3" xfId="0" applyFill="1" applyBorder="1"/>
    <xf numFmtId="0" fontId="0" fillId="0" borderId="4" xfId="0" applyFill="1" applyBorder="1"/>
    <xf numFmtId="0" fontId="0" fillId="0" borderId="5" xfId="0" applyFill="1" applyBorder="1"/>
    <xf numFmtId="0" fontId="0" fillId="0" borderId="6" xfId="0" applyFill="1" applyBorder="1"/>
    <xf numFmtId="188" fontId="0" fillId="0" borderId="0" xfId="0" applyNumberFormat="1" applyBorder="1"/>
    <xf numFmtId="188" fontId="0" fillId="0" borderId="0" xfId="0" applyNumberFormat="1"/>
    <xf numFmtId="0" fontId="1" fillId="3" borderId="12" xfId="0" applyFont="1" applyFill="1" applyBorder="1"/>
    <xf numFmtId="194" fontId="0" fillId="0" borderId="0" xfId="0" applyNumberFormat="1"/>
    <xf numFmtId="195" fontId="0" fillId="0" borderId="0" xfId="0" applyNumberFormat="1"/>
    <xf numFmtId="193" fontId="0" fillId="0" borderId="0" xfId="0" applyNumberFormat="1"/>
    <xf numFmtId="2" fontId="0" fillId="0" borderId="0" xfId="0" applyNumberFormat="1"/>
    <xf numFmtId="194" fontId="0" fillId="3" borderId="0" xfId="0" applyNumberFormat="1" applyFill="1"/>
    <xf numFmtId="193" fontId="0" fillId="3" borderId="0" xfId="0" applyNumberFormat="1" applyFill="1"/>
    <xf numFmtId="193" fontId="0" fillId="0" borderId="5" xfId="0" applyNumberFormat="1" applyBorder="1"/>
    <xf numFmtId="0" fontId="10" fillId="0" borderId="0" xfId="0" applyFont="1"/>
    <xf numFmtId="193" fontId="0" fillId="6" borderId="0" xfId="0" applyNumberFormat="1" applyFill="1"/>
    <xf numFmtId="193" fontId="0" fillId="0" borderId="1" xfId="0" applyNumberFormat="1" applyBorder="1"/>
    <xf numFmtId="193" fontId="0" fillId="0" borderId="2" xfId="0" applyNumberFormat="1" applyBorder="1"/>
    <xf numFmtId="193" fontId="0" fillId="0" borderId="3" xfId="0" applyNumberFormat="1" applyBorder="1"/>
    <xf numFmtId="193" fontId="0" fillId="0" borderId="4" xfId="0" applyNumberFormat="1" applyBorder="1"/>
    <xf numFmtId="193" fontId="0" fillId="0" borderId="6" xfId="0" applyNumberFormat="1" applyBorder="1"/>
    <xf numFmtId="2" fontId="0" fillId="6" borderId="0" xfId="0" applyNumberFormat="1" applyFill="1"/>
    <xf numFmtId="2" fontId="0" fillId="6" borderId="16" xfId="0" applyNumberFormat="1" applyFill="1" applyBorder="1"/>
    <xf numFmtId="2" fontId="0" fillId="6" borderId="7" xfId="0" applyNumberFormat="1" applyFill="1" applyBorder="1"/>
    <xf numFmtId="2" fontId="0" fillId="6" borderId="8" xfId="0" applyNumberFormat="1" applyFill="1" applyBorder="1"/>
    <xf numFmtId="1" fontId="0" fillId="0" borderId="0" xfId="0" applyNumberFormat="1"/>
    <xf numFmtId="188" fontId="0" fillId="2" borderId="18" xfId="0" applyNumberFormat="1" applyFill="1" applyBorder="1"/>
    <xf numFmtId="0" fontId="0" fillId="10" borderId="7" xfId="0" applyFill="1" applyBorder="1"/>
    <xf numFmtId="0" fontId="1" fillId="3" borderId="0" xfId="0" applyFont="1" applyFill="1" applyBorder="1"/>
    <xf numFmtId="0" fontId="0" fillId="3" borderId="14" xfId="0" applyFont="1" applyFill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jpeg"/><Relationship Id="rId3" Type="http://schemas.openxmlformats.org/officeDocument/2006/relationships/image" Target="../media/image9.jpeg"/><Relationship Id="rId7" Type="http://schemas.openxmlformats.org/officeDocument/2006/relationships/image" Target="../media/image13.jpeg"/><Relationship Id="rId12" Type="http://schemas.openxmlformats.org/officeDocument/2006/relationships/image" Target="../media/image18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Relationship Id="rId6" Type="http://schemas.openxmlformats.org/officeDocument/2006/relationships/image" Target="../media/image12.jpeg"/><Relationship Id="rId11" Type="http://schemas.openxmlformats.org/officeDocument/2006/relationships/image" Target="../media/image17.jpeg"/><Relationship Id="rId5" Type="http://schemas.openxmlformats.org/officeDocument/2006/relationships/image" Target="../media/image11.jpeg"/><Relationship Id="rId10" Type="http://schemas.openxmlformats.org/officeDocument/2006/relationships/image" Target="../media/image16.jpeg"/><Relationship Id="rId4" Type="http://schemas.openxmlformats.org/officeDocument/2006/relationships/image" Target="../media/image10.jpeg"/><Relationship Id="rId9" Type="http://schemas.openxmlformats.org/officeDocument/2006/relationships/image" Target="../media/image15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emf"/><Relationship Id="rId2" Type="http://schemas.openxmlformats.org/officeDocument/2006/relationships/image" Target="../media/image20.emf"/><Relationship Id="rId1" Type="http://schemas.openxmlformats.org/officeDocument/2006/relationships/image" Target="../media/image19.emf"/><Relationship Id="rId6" Type="http://schemas.openxmlformats.org/officeDocument/2006/relationships/image" Target="../media/image24.emf"/><Relationship Id="rId5" Type="http://schemas.openxmlformats.org/officeDocument/2006/relationships/image" Target="../media/image23.emf"/><Relationship Id="rId4" Type="http://schemas.openxmlformats.org/officeDocument/2006/relationships/image" Target="../media/image2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104775</xdr:colOff>
      <xdr:row>13</xdr:row>
      <xdr:rowOff>19050</xdr:rowOff>
    </xdr:from>
    <xdr:to>
      <xdr:col>9</xdr:col>
      <xdr:colOff>476250</xdr:colOff>
      <xdr:row>26</xdr:row>
      <xdr:rowOff>19050</xdr:rowOff>
    </xdr:to>
    <xdr:pic>
      <xdr:nvPicPr>
        <xdr:cNvPr id="433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775" y="2190750"/>
          <a:ext cx="2809875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31</xdr:row>
      <xdr:rowOff>76200</xdr:rowOff>
    </xdr:from>
    <xdr:to>
      <xdr:col>4</xdr:col>
      <xdr:colOff>466725</xdr:colOff>
      <xdr:row>44</xdr:row>
      <xdr:rowOff>76200</xdr:rowOff>
    </xdr:to>
    <xdr:pic>
      <xdr:nvPicPr>
        <xdr:cNvPr id="433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200650"/>
          <a:ext cx="2809875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114300</xdr:colOff>
      <xdr:row>31</xdr:row>
      <xdr:rowOff>85725</xdr:rowOff>
    </xdr:from>
    <xdr:to>
      <xdr:col>9</xdr:col>
      <xdr:colOff>485775</xdr:colOff>
      <xdr:row>44</xdr:row>
      <xdr:rowOff>85725</xdr:rowOff>
    </xdr:to>
    <xdr:pic>
      <xdr:nvPicPr>
        <xdr:cNvPr id="433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2300" y="5210175"/>
          <a:ext cx="2809875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48</xdr:row>
      <xdr:rowOff>19050</xdr:rowOff>
    </xdr:from>
    <xdr:to>
      <xdr:col>4</xdr:col>
      <xdr:colOff>476250</xdr:colOff>
      <xdr:row>61</xdr:row>
      <xdr:rowOff>19050</xdr:rowOff>
    </xdr:to>
    <xdr:pic>
      <xdr:nvPicPr>
        <xdr:cNvPr id="4339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934325"/>
          <a:ext cx="2809875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95250</xdr:colOff>
      <xdr:row>48</xdr:row>
      <xdr:rowOff>19050</xdr:rowOff>
    </xdr:from>
    <xdr:to>
      <xdr:col>9</xdr:col>
      <xdr:colOff>466725</xdr:colOff>
      <xdr:row>61</xdr:row>
      <xdr:rowOff>57150</xdr:rowOff>
    </xdr:to>
    <xdr:pic>
      <xdr:nvPicPr>
        <xdr:cNvPr id="434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7934325"/>
          <a:ext cx="280987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</xdr:row>
      <xdr:rowOff>47625</xdr:rowOff>
    </xdr:from>
    <xdr:to>
      <xdr:col>5</xdr:col>
      <xdr:colOff>123825</xdr:colOff>
      <xdr:row>27</xdr:row>
      <xdr:rowOff>114300</xdr:rowOff>
    </xdr:to>
    <xdr:pic>
      <xdr:nvPicPr>
        <xdr:cNvPr id="4341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9300"/>
          <a:ext cx="3171825" cy="2533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23</xdr:row>
      <xdr:rowOff>19050</xdr:rowOff>
    </xdr:from>
    <xdr:to>
      <xdr:col>3</xdr:col>
      <xdr:colOff>352425</xdr:colOff>
      <xdr:row>36</xdr:row>
      <xdr:rowOff>19050</xdr:rowOff>
    </xdr:to>
    <xdr:pic>
      <xdr:nvPicPr>
        <xdr:cNvPr id="5617" name="Picture 27" descr="MMVkoud_bushotel_douche_reportv2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810000"/>
          <a:ext cx="2809875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323850</xdr:colOff>
      <xdr:row>23</xdr:row>
      <xdr:rowOff>19050</xdr:rowOff>
    </xdr:from>
    <xdr:to>
      <xdr:col>9</xdr:col>
      <xdr:colOff>85725</xdr:colOff>
      <xdr:row>36</xdr:row>
      <xdr:rowOff>19050</xdr:rowOff>
    </xdr:to>
    <xdr:pic>
      <xdr:nvPicPr>
        <xdr:cNvPr id="5618" name="Picture 30" descr="MMVwarm_bushotel_douche_reportv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6150" y="3810000"/>
          <a:ext cx="2809875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39</xdr:row>
      <xdr:rowOff>152400</xdr:rowOff>
    </xdr:from>
    <xdr:to>
      <xdr:col>3</xdr:col>
      <xdr:colOff>371475</xdr:colOff>
      <xdr:row>52</xdr:row>
      <xdr:rowOff>152400</xdr:rowOff>
    </xdr:to>
    <xdr:pic>
      <xdr:nvPicPr>
        <xdr:cNvPr id="5619" name="Picture 31" descr="MWW10_bushotel_douche_reportv2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572250"/>
          <a:ext cx="2809875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323850</xdr:colOff>
      <xdr:row>39</xdr:row>
      <xdr:rowOff>142875</xdr:rowOff>
    </xdr:from>
    <xdr:to>
      <xdr:col>9</xdr:col>
      <xdr:colOff>85725</xdr:colOff>
      <xdr:row>52</xdr:row>
      <xdr:rowOff>142875</xdr:rowOff>
    </xdr:to>
    <xdr:pic>
      <xdr:nvPicPr>
        <xdr:cNvPr id="5620" name="Picture 32" descr="MWW60_bushotel_douche_reportv2"/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6150" y="6562725"/>
          <a:ext cx="2809875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56</xdr:row>
      <xdr:rowOff>152400</xdr:rowOff>
    </xdr:from>
    <xdr:to>
      <xdr:col>3</xdr:col>
      <xdr:colOff>361950</xdr:colOff>
      <xdr:row>69</xdr:row>
      <xdr:rowOff>152400</xdr:rowOff>
    </xdr:to>
    <xdr:pic>
      <xdr:nvPicPr>
        <xdr:cNvPr id="5621" name="Picture 33" descr="MWW120_bushotel_douche_reportv2"/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363075"/>
          <a:ext cx="2809875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323850</xdr:colOff>
      <xdr:row>57</xdr:row>
      <xdr:rowOff>0</xdr:rowOff>
    </xdr:from>
    <xdr:to>
      <xdr:col>9</xdr:col>
      <xdr:colOff>85725</xdr:colOff>
      <xdr:row>70</xdr:row>
      <xdr:rowOff>0</xdr:rowOff>
    </xdr:to>
    <xdr:pic>
      <xdr:nvPicPr>
        <xdr:cNvPr id="5622" name="Picture 34" descr="Mwwdag_bushotel_douche_reportv2"/>
        <xdr:cNvPicPr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6150" y="9372600"/>
          <a:ext cx="2809875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161925</xdr:colOff>
      <xdr:row>23</xdr:row>
      <xdr:rowOff>0</xdr:rowOff>
    </xdr:from>
    <xdr:to>
      <xdr:col>14</xdr:col>
      <xdr:colOff>419100</xdr:colOff>
      <xdr:row>36</xdr:row>
      <xdr:rowOff>0</xdr:rowOff>
    </xdr:to>
    <xdr:pic>
      <xdr:nvPicPr>
        <xdr:cNvPr id="5623" name="Picture 35" descr="MMVkoud_tourhotel_douche_reportv2"/>
        <xdr:cNvPicPr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3825" y="3790950"/>
          <a:ext cx="2809875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504825</xdr:colOff>
      <xdr:row>23</xdr:row>
      <xdr:rowOff>0</xdr:rowOff>
    </xdr:from>
    <xdr:to>
      <xdr:col>20</xdr:col>
      <xdr:colOff>266700</xdr:colOff>
      <xdr:row>36</xdr:row>
      <xdr:rowOff>0</xdr:rowOff>
    </xdr:to>
    <xdr:pic>
      <xdr:nvPicPr>
        <xdr:cNvPr id="5624" name="Picture 36" descr="MMVwarm_tourhotel_douche_reportv2"/>
        <xdr:cNvPicPr>
          <a:picLocks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9025" y="3790950"/>
          <a:ext cx="2809875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209550</xdr:colOff>
      <xdr:row>39</xdr:row>
      <xdr:rowOff>152400</xdr:rowOff>
    </xdr:from>
    <xdr:to>
      <xdr:col>14</xdr:col>
      <xdr:colOff>466725</xdr:colOff>
      <xdr:row>52</xdr:row>
      <xdr:rowOff>152400</xdr:rowOff>
    </xdr:to>
    <xdr:pic>
      <xdr:nvPicPr>
        <xdr:cNvPr id="5625" name="Picture 37" descr="MWW10_tourhotel_douche_reportv2"/>
        <xdr:cNvPicPr>
          <a:picLocks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6572250"/>
          <a:ext cx="2809875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552450</xdr:colOff>
      <xdr:row>39</xdr:row>
      <xdr:rowOff>152400</xdr:rowOff>
    </xdr:from>
    <xdr:to>
      <xdr:col>20</xdr:col>
      <xdr:colOff>314325</xdr:colOff>
      <xdr:row>52</xdr:row>
      <xdr:rowOff>152400</xdr:rowOff>
    </xdr:to>
    <xdr:pic>
      <xdr:nvPicPr>
        <xdr:cNvPr id="5626" name="Picture 38" descr="MWW60_tourhotel_douche_reportv2"/>
        <xdr:cNvPicPr>
          <a:picLocks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96650" y="6572250"/>
          <a:ext cx="2809875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228600</xdr:colOff>
      <xdr:row>56</xdr:row>
      <xdr:rowOff>142875</xdr:rowOff>
    </xdr:from>
    <xdr:to>
      <xdr:col>14</xdr:col>
      <xdr:colOff>485775</xdr:colOff>
      <xdr:row>69</xdr:row>
      <xdr:rowOff>142875</xdr:rowOff>
    </xdr:to>
    <xdr:pic>
      <xdr:nvPicPr>
        <xdr:cNvPr id="5627" name="Picture 39" descr="MWW120_tourhotel_douche_reportv2"/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9353550"/>
          <a:ext cx="2809875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533400</xdr:colOff>
      <xdr:row>56</xdr:row>
      <xdr:rowOff>142875</xdr:rowOff>
    </xdr:from>
    <xdr:to>
      <xdr:col>20</xdr:col>
      <xdr:colOff>295275</xdr:colOff>
      <xdr:row>69</xdr:row>
      <xdr:rowOff>142875</xdr:rowOff>
    </xdr:to>
    <xdr:pic>
      <xdr:nvPicPr>
        <xdr:cNvPr id="5628" name="Picture 40" descr="Mwwdag_tourhotel_douche_reportv2"/>
        <xdr:cNvPicPr>
          <a:picLocks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7600" y="9353550"/>
          <a:ext cx="2809875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18</xdr:row>
      <xdr:rowOff>123825</xdr:rowOff>
    </xdr:from>
    <xdr:to>
      <xdr:col>5</xdr:col>
      <xdr:colOff>247650</xdr:colOff>
      <xdr:row>34</xdr:row>
      <xdr:rowOff>66675</xdr:rowOff>
    </xdr:to>
    <xdr:pic>
      <xdr:nvPicPr>
        <xdr:cNvPr id="1230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067050"/>
          <a:ext cx="3228975" cy="257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361950</xdr:colOff>
      <xdr:row>52</xdr:row>
      <xdr:rowOff>123825</xdr:rowOff>
    </xdr:from>
    <xdr:to>
      <xdr:col>10</xdr:col>
      <xdr:colOff>523875</xdr:colOff>
      <xdr:row>67</xdr:row>
      <xdr:rowOff>114300</xdr:rowOff>
    </xdr:to>
    <xdr:pic>
      <xdr:nvPicPr>
        <xdr:cNvPr id="1230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8648700"/>
          <a:ext cx="3209925" cy="245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52</xdr:row>
      <xdr:rowOff>123825</xdr:rowOff>
    </xdr:from>
    <xdr:to>
      <xdr:col>5</xdr:col>
      <xdr:colOff>409575</xdr:colOff>
      <xdr:row>67</xdr:row>
      <xdr:rowOff>114300</xdr:rowOff>
    </xdr:to>
    <xdr:pic>
      <xdr:nvPicPr>
        <xdr:cNvPr id="1230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8648700"/>
          <a:ext cx="3209925" cy="245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352425</xdr:colOff>
      <xdr:row>36</xdr:row>
      <xdr:rowOff>171450</xdr:rowOff>
    </xdr:from>
    <xdr:to>
      <xdr:col>10</xdr:col>
      <xdr:colOff>504825</xdr:colOff>
      <xdr:row>51</xdr:row>
      <xdr:rowOff>152400</xdr:rowOff>
    </xdr:to>
    <xdr:pic>
      <xdr:nvPicPr>
        <xdr:cNvPr id="1231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6067425"/>
          <a:ext cx="3200400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36</xdr:row>
      <xdr:rowOff>133350</xdr:rowOff>
    </xdr:from>
    <xdr:to>
      <xdr:col>5</xdr:col>
      <xdr:colOff>457200</xdr:colOff>
      <xdr:row>51</xdr:row>
      <xdr:rowOff>114300</xdr:rowOff>
    </xdr:to>
    <xdr:pic>
      <xdr:nvPicPr>
        <xdr:cNvPr id="1231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6029325"/>
          <a:ext cx="3200400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371475</xdr:colOff>
      <xdr:row>18</xdr:row>
      <xdr:rowOff>180975</xdr:rowOff>
    </xdr:from>
    <xdr:to>
      <xdr:col>10</xdr:col>
      <xdr:colOff>523875</xdr:colOff>
      <xdr:row>34</xdr:row>
      <xdr:rowOff>0</xdr:rowOff>
    </xdr:to>
    <xdr:pic>
      <xdr:nvPicPr>
        <xdr:cNvPr id="1231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9475" y="3124200"/>
          <a:ext cx="3200400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KWR_2013_rekenregels_utiliteitsbouw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OL waterverbruik Ubouw"/>
      <sheetName val="TOOL kantoor"/>
      <sheetName val="TOOL hotel"/>
      <sheetName val="TOOL zorginstelling"/>
      <sheetName val="typologie kantoor"/>
      <sheetName val="typologie hotel"/>
      <sheetName val="typologie zorginstelling "/>
    </sheetNames>
    <sheetDataSet>
      <sheetData sheetId="0"/>
      <sheetData sheetId="1"/>
      <sheetData sheetId="2"/>
      <sheetData sheetId="3">
        <row r="6">
          <cell r="B6">
            <v>100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1"/>
  </sheetPr>
  <dimension ref="A1:L47"/>
  <sheetViews>
    <sheetView tabSelected="1" zoomScaleNormal="100" workbookViewId="0">
      <selection activeCell="A43" sqref="A43"/>
    </sheetView>
  </sheetViews>
  <sheetFormatPr defaultRowHeight="12.75" x14ac:dyDescent="0.2"/>
  <cols>
    <col min="1" max="1" width="31" customWidth="1"/>
    <col min="3" max="3" width="14.7109375" customWidth="1"/>
  </cols>
  <sheetData>
    <row r="1" spans="1:12" ht="24.75" x14ac:dyDescent="0.3">
      <c r="A1" s="14" t="s">
        <v>28</v>
      </c>
      <c r="B1" s="9"/>
      <c r="C1" s="9"/>
      <c r="D1" s="9"/>
      <c r="E1" s="9"/>
      <c r="F1" s="9"/>
      <c r="G1" s="9"/>
      <c r="H1" s="9"/>
      <c r="I1" s="9"/>
      <c r="J1" s="9"/>
      <c r="K1" s="9"/>
      <c r="L1" s="10"/>
    </row>
    <row r="2" spans="1:12" ht="20.25" x14ac:dyDescent="0.25">
      <c r="A2" s="15" t="s">
        <v>29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2"/>
    </row>
    <row r="3" spans="1:12" x14ac:dyDescent="0.2">
      <c r="A3" s="13"/>
      <c r="B3" s="11"/>
      <c r="C3" s="11"/>
      <c r="D3" s="11"/>
      <c r="E3" s="11"/>
      <c r="F3" s="11"/>
      <c r="G3" s="11"/>
      <c r="H3" s="11"/>
      <c r="I3" s="11"/>
      <c r="J3" s="11"/>
      <c r="K3" s="11"/>
      <c r="L3" s="12"/>
    </row>
    <row r="4" spans="1:12" x14ac:dyDescent="0.2">
      <c r="A4" s="13"/>
      <c r="B4" s="11"/>
      <c r="C4" s="11"/>
      <c r="D4" s="11"/>
      <c r="E4" s="11"/>
      <c r="F4" s="11"/>
      <c r="G4" s="11"/>
      <c r="H4" s="11"/>
      <c r="I4" s="11"/>
      <c r="J4" s="11"/>
      <c r="K4" s="11"/>
      <c r="L4" s="12"/>
    </row>
    <row r="5" spans="1:12" x14ac:dyDescent="0.2">
      <c r="A5" s="18" t="s">
        <v>47</v>
      </c>
      <c r="B5" s="19"/>
      <c r="C5" s="19" t="s">
        <v>79</v>
      </c>
      <c r="D5" s="19"/>
      <c r="E5" s="19"/>
      <c r="F5" s="19"/>
      <c r="G5" s="19"/>
      <c r="H5" s="19"/>
      <c r="I5" s="19"/>
      <c r="J5" s="19"/>
      <c r="K5" s="19"/>
      <c r="L5" s="20"/>
    </row>
    <row r="6" spans="1:12" x14ac:dyDescent="0.2">
      <c r="A6" s="21"/>
      <c r="B6" s="19"/>
      <c r="C6" s="19" t="s">
        <v>38</v>
      </c>
      <c r="D6" s="19"/>
      <c r="E6" s="19"/>
      <c r="F6" s="19"/>
      <c r="G6" s="19"/>
      <c r="H6" s="19"/>
      <c r="I6" s="19"/>
      <c r="J6" s="19"/>
      <c r="K6" s="19"/>
      <c r="L6" s="20"/>
    </row>
    <row r="7" spans="1:12" x14ac:dyDescent="0.2">
      <c r="A7" s="21"/>
      <c r="B7" s="19"/>
      <c r="C7" s="19" t="s">
        <v>39</v>
      </c>
      <c r="D7" s="19"/>
      <c r="E7" s="19"/>
      <c r="F7" s="19"/>
      <c r="G7" s="19"/>
      <c r="H7" s="19"/>
      <c r="I7" s="19"/>
      <c r="J7" s="19"/>
      <c r="K7" s="19"/>
      <c r="L7" s="20"/>
    </row>
    <row r="8" spans="1:12" x14ac:dyDescent="0.2">
      <c r="A8" s="21"/>
      <c r="B8" s="19"/>
      <c r="C8" s="19" t="s">
        <v>40</v>
      </c>
      <c r="D8" s="19"/>
      <c r="E8" s="19"/>
      <c r="F8" s="19"/>
      <c r="G8" s="19"/>
      <c r="H8" s="19"/>
      <c r="I8" s="19"/>
      <c r="J8" s="19"/>
      <c r="K8" s="19"/>
      <c r="L8" s="20"/>
    </row>
    <row r="9" spans="1:12" x14ac:dyDescent="0.2">
      <c r="A9" s="13"/>
      <c r="B9" s="11"/>
      <c r="C9" s="11"/>
      <c r="D9" s="11"/>
      <c r="E9" s="11"/>
      <c r="F9" s="11"/>
      <c r="G9" s="11"/>
      <c r="H9" s="11"/>
      <c r="I9" s="11"/>
      <c r="J9" s="11"/>
      <c r="K9" s="11"/>
      <c r="L9" s="12"/>
    </row>
    <row r="10" spans="1:12" x14ac:dyDescent="0.2">
      <c r="A10" s="22" t="s">
        <v>37</v>
      </c>
      <c r="B10" s="23" t="s">
        <v>44</v>
      </c>
      <c r="C10" s="23" t="s">
        <v>41</v>
      </c>
      <c r="D10" s="23"/>
      <c r="E10" s="23"/>
      <c r="F10" s="23"/>
      <c r="G10" s="23"/>
      <c r="H10" s="23"/>
      <c r="I10" s="23"/>
      <c r="J10" s="19"/>
      <c r="K10" s="19"/>
      <c r="L10" s="20"/>
    </row>
    <row r="11" spans="1:12" x14ac:dyDescent="0.2">
      <c r="A11" s="21"/>
      <c r="B11" s="23" t="s">
        <v>45</v>
      </c>
      <c r="C11" s="23" t="s">
        <v>42</v>
      </c>
      <c r="D11" s="23"/>
      <c r="E11" s="23"/>
      <c r="F11" s="23"/>
      <c r="G11" s="23"/>
      <c r="H11" s="23"/>
      <c r="I11" s="23"/>
      <c r="J11" s="19"/>
      <c r="K11" s="19"/>
      <c r="L11" s="20"/>
    </row>
    <row r="12" spans="1:12" x14ac:dyDescent="0.2">
      <c r="A12" s="21"/>
      <c r="B12" s="19"/>
      <c r="C12" s="19" t="s">
        <v>38</v>
      </c>
      <c r="D12" s="19" t="s">
        <v>128</v>
      </c>
      <c r="E12" s="19"/>
      <c r="F12" s="19"/>
      <c r="G12" s="19"/>
      <c r="H12" s="19"/>
      <c r="I12" s="19"/>
      <c r="J12" s="19"/>
      <c r="K12" s="19"/>
      <c r="L12" s="20"/>
    </row>
    <row r="13" spans="1:12" x14ac:dyDescent="0.2">
      <c r="A13" s="21"/>
      <c r="B13" s="19"/>
      <c r="C13" s="19"/>
      <c r="D13" s="19" t="s">
        <v>129</v>
      </c>
      <c r="E13" s="19"/>
      <c r="F13" s="19"/>
      <c r="G13" s="19"/>
      <c r="H13" s="19"/>
      <c r="I13" s="19"/>
      <c r="J13" s="19"/>
      <c r="K13" s="19"/>
      <c r="L13" s="20"/>
    </row>
    <row r="14" spans="1:12" x14ac:dyDescent="0.2">
      <c r="A14" s="21"/>
      <c r="B14" s="19"/>
      <c r="C14" s="19"/>
      <c r="D14" s="19" t="s">
        <v>51</v>
      </c>
      <c r="E14" s="19"/>
      <c r="F14" s="19"/>
      <c r="G14" s="19"/>
      <c r="H14" s="19"/>
      <c r="I14" s="19"/>
      <c r="J14" s="19"/>
      <c r="K14" s="19"/>
      <c r="L14" s="20"/>
    </row>
    <row r="15" spans="1:12" x14ac:dyDescent="0.2">
      <c r="A15" s="21"/>
      <c r="B15" s="19"/>
      <c r="C15" s="19" t="s">
        <v>43</v>
      </c>
      <c r="D15" s="19" t="s">
        <v>85</v>
      </c>
      <c r="E15" s="19"/>
      <c r="F15" s="19" t="s">
        <v>90</v>
      </c>
      <c r="G15" s="19"/>
      <c r="H15" s="19"/>
      <c r="I15" s="19"/>
      <c r="J15" s="19"/>
      <c r="K15" s="19"/>
      <c r="L15" s="20"/>
    </row>
    <row r="16" spans="1:12" x14ac:dyDescent="0.2">
      <c r="A16" s="21"/>
      <c r="B16" s="19"/>
      <c r="C16" s="19"/>
      <c r="D16" s="19" t="s">
        <v>86</v>
      </c>
      <c r="E16" s="19"/>
      <c r="F16" s="19" t="s">
        <v>90</v>
      </c>
      <c r="G16" s="19"/>
      <c r="H16" s="19"/>
      <c r="I16" s="19"/>
      <c r="J16" s="19"/>
      <c r="K16" s="19"/>
      <c r="L16" s="20"/>
    </row>
    <row r="17" spans="1:12" x14ac:dyDescent="0.2">
      <c r="A17" s="21"/>
      <c r="B17" s="19"/>
      <c r="C17" s="19" t="s">
        <v>40</v>
      </c>
      <c r="D17" s="19" t="s">
        <v>10</v>
      </c>
      <c r="E17" s="19"/>
      <c r="F17" s="19"/>
      <c r="G17" s="19"/>
      <c r="H17" s="19"/>
      <c r="I17" s="19" t="s">
        <v>146</v>
      </c>
      <c r="J17" s="19"/>
      <c r="K17" s="19"/>
      <c r="L17" s="20"/>
    </row>
    <row r="18" spans="1:12" x14ac:dyDescent="0.2">
      <c r="A18" s="21"/>
      <c r="B18" s="19"/>
      <c r="C18" s="19"/>
      <c r="D18" s="19" t="s">
        <v>11</v>
      </c>
      <c r="E18" s="19"/>
      <c r="F18" s="19"/>
      <c r="G18" s="19"/>
      <c r="H18" s="19"/>
      <c r="I18" s="19" t="s">
        <v>146</v>
      </c>
      <c r="J18" s="19"/>
      <c r="K18" s="19"/>
      <c r="L18" s="20"/>
    </row>
    <row r="19" spans="1:12" x14ac:dyDescent="0.2">
      <c r="A19" s="21"/>
      <c r="B19" s="19"/>
      <c r="C19" s="19"/>
      <c r="D19" s="19" t="s">
        <v>12</v>
      </c>
      <c r="E19" s="19"/>
      <c r="F19" s="19"/>
      <c r="G19" s="19"/>
      <c r="H19" s="19"/>
      <c r="I19" s="19" t="s">
        <v>146</v>
      </c>
      <c r="J19" s="19"/>
      <c r="K19" s="19"/>
      <c r="L19" s="20"/>
    </row>
    <row r="20" spans="1:12" x14ac:dyDescent="0.2">
      <c r="A20" s="21"/>
      <c r="B20" s="19"/>
      <c r="C20" s="19"/>
      <c r="D20" s="19" t="s">
        <v>80</v>
      </c>
      <c r="E20" s="19"/>
      <c r="F20" s="19"/>
      <c r="G20" s="19"/>
      <c r="H20" s="19"/>
      <c r="I20" s="19" t="s">
        <v>147</v>
      </c>
      <c r="J20" s="19"/>
      <c r="K20" s="19"/>
      <c r="L20" s="20"/>
    </row>
    <row r="21" spans="1:12" x14ac:dyDescent="0.2">
      <c r="A21" s="21"/>
      <c r="B21" s="19"/>
      <c r="C21" s="19" t="s">
        <v>50</v>
      </c>
      <c r="D21" s="19"/>
      <c r="E21" s="19"/>
      <c r="F21" s="19"/>
      <c r="G21" s="19"/>
      <c r="H21" s="19"/>
      <c r="I21" s="19"/>
      <c r="J21" s="19"/>
      <c r="K21" s="19"/>
      <c r="L21" s="20"/>
    </row>
    <row r="22" spans="1:12" x14ac:dyDescent="0.2">
      <c r="A22" s="21"/>
      <c r="B22" s="23" t="s">
        <v>46</v>
      </c>
      <c r="C22" s="23" t="s">
        <v>48</v>
      </c>
      <c r="D22" s="23"/>
      <c r="E22" s="23"/>
      <c r="F22" s="23"/>
      <c r="G22" s="23"/>
      <c r="H22" s="23"/>
      <c r="I22" s="23"/>
      <c r="J22" s="19"/>
      <c r="K22" s="19"/>
      <c r="L22" s="20"/>
    </row>
    <row r="23" spans="1:12" x14ac:dyDescent="0.2">
      <c r="A23" s="21"/>
      <c r="B23" s="19"/>
      <c r="C23" s="19" t="s">
        <v>38</v>
      </c>
      <c r="D23" s="19" t="s">
        <v>2</v>
      </c>
      <c r="E23" s="19"/>
      <c r="F23" s="19"/>
      <c r="G23" s="19"/>
      <c r="H23" s="19"/>
      <c r="I23" s="19"/>
      <c r="J23" s="19"/>
      <c r="K23" s="19"/>
      <c r="L23" s="20"/>
    </row>
    <row r="24" spans="1:12" x14ac:dyDescent="0.2">
      <c r="A24" s="21"/>
      <c r="B24" s="19"/>
      <c r="C24" s="19" t="s">
        <v>43</v>
      </c>
      <c r="D24" s="19" t="s">
        <v>5</v>
      </c>
      <c r="E24" s="19"/>
      <c r="F24" s="19"/>
      <c r="G24" s="19"/>
      <c r="H24" s="19"/>
      <c r="I24" s="19"/>
      <c r="J24" s="19"/>
      <c r="K24" s="19"/>
      <c r="L24" s="20"/>
    </row>
    <row r="25" spans="1:12" x14ac:dyDescent="0.2">
      <c r="A25" s="21"/>
      <c r="B25" s="19"/>
      <c r="C25" s="19" t="s">
        <v>40</v>
      </c>
      <c r="D25" s="19" t="s">
        <v>18</v>
      </c>
      <c r="E25" s="19"/>
      <c r="F25" s="19"/>
      <c r="G25" s="19"/>
      <c r="H25" s="19"/>
      <c r="I25" s="19"/>
      <c r="J25" s="19"/>
      <c r="K25" s="19"/>
      <c r="L25" s="20"/>
    </row>
    <row r="26" spans="1:12" x14ac:dyDescent="0.2">
      <c r="A26" s="13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2"/>
    </row>
    <row r="27" spans="1:12" x14ac:dyDescent="0.2">
      <c r="A27" s="24" t="s">
        <v>49</v>
      </c>
      <c r="B27" s="19"/>
      <c r="C27" s="19" t="s">
        <v>103</v>
      </c>
      <c r="D27" s="19"/>
      <c r="E27" s="19"/>
      <c r="F27" s="19"/>
      <c r="G27" s="19"/>
      <c r="H27" s="19"/>
      <c r="I27" s="19"/>
      <c r="J27" s="19"/>
      <c r="K27" s="19"/>
      <c r="L27" s="20"/>
    </row>
    <row r="28" spans="1:12" x14ac:dyDescent="0.2">
      <c r="A28" s="21"/>
      <c r="B28" s="19"/>
      <c r="C28" s="19" t="s">
        <v>30</v>
      </c>
      <c r="D28" s="19" t="s">
        <v>31</v>
      </c>
      <c r="E28" s="19"/>
      <c r="F28" s="19"/>
      <c r="G28" s="19"/>
      <c r="H28" s="19"/>
      <c r="I28" s="19"/>
      <c r="J28" s="19"/>
      <c r="K28" s="19"/>
      <c r="L28" s="20"/>
    </row>
    <row r="29" spans="1:12" x14ac:dyDescent="0.2">
      <c r="A29" s="21"/>
      <c r="B29" s="19"/>
      <c r="C29" s="19" t="s">
        <v>32</v>
      </c>
      <c r="D29" s="19" t="s">
        <v>118</v>
      </c>
      <c r="E29" s="19"/>
      <c r="F29" s="19"/>
      <c r="G29" s="19"/>
      <c r="H29" s="19"/>
      <c r="I29" s="19"/>
      <c r="J29" s="19"/>
      <c r="K29" s="19"/>
      <c r="L29" s="20"/>
    </row>
    <row r="30" spans="1:12" x14ac:dyDescent="0.2">
      <c r="A30" s="21"/>
      <c r="B30" s="19"/>
      <c r="C30" s="19" t="s">
        <v>33</v>
      </c>
      <c r="D30" s="19" t="s">
        <v>119</v>
      </c>
      <c r="E30" s="19"/>
      <c r="F30" s="19"/>
      <c r="G30" s="19"/>
      <c r="H30" s="19"/>
      <c r="I30" s="19"/>
      <c r="J30" s="19"/>
      <c r="K30" s="19"/>
      <c r="L30" s="20"/>
    </row>
    <row r="31" spans="1:12" x14ac:dyDescent="0.2">
      <c r="A31" s="21"/>
      <c r="B31" s="19"/>
      <c r="C31" s="19" t="s">
        <v>34</v>
      </c>
      <c r="D31" s="19" t="s">
        <v>120</v>
      </c>
      <c r="E31" s="19"/>
      <c r="F31" s="19"/>
      <c r="G31" s="19"/>
      <c r="H31" s="19"/>
      <c r="I31" s="19"/>
      <c r="J31" s="19"/>
      <c r="K31" s="19"/>
      <c r="L31" s="20"/>
    </row>
    <row r="32" spans="1:12" x14ac:dyDescent="0.2">
      <c r="A32" s="21"/>
      <c r="B32" s="19"/>
      <c r="C32" s="19" t="s">
        <v>35</v>
      </c>
      <c r="D32" s="19" t="s">
        <v>121</v>
      </c>
      <c r="E32" s="19"/>
      <c r="F32" s="19"/>
      <c r="G32" s="19"/>
      <c r="H32" s="19"/>
      <c r="I32" s="19"/>
      <c r="J32" s="19"/>
      <c r="K32" s="19"/>
      <c r="L32" s="20"/>
    </row>
    <row r="33" spans="1:12" x14ac:dyDescent="0.2">
      <c r="A33" s="21"/>
      <c r="B33" s="19"/>
      <c r="C33" s="19" t="s">
        <v>36</v>
      </c>
      <c r="D33" s="19" t="s">
        <v>122</v>
      </c>
      <c r="E33" s="19"/>
      <c r="F33" s="19"/>
      <c r="G33" s="19"/>
      <c r="H33" s="19"/>
      <c r="I33" s="19"/>
      <c r="J33" s="19"/>
      <c r="K33" s="19"/>
      <c r="L33" s="20"/>
    </row>
    <row r="34" spans="1:12" x14ac:dyDescent="0.2">
      <c r="A34" s="21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20"/>
    </row>
    <row r="35" spans="1:12" x14ac:dyDescent="0.2">
      <c r="A35" s="21"/>
      <c r="B35" s="19"/>
      <c r="C35" s="19" t="s">
        <v>77</v>
      </c>
      <c r="D35" s="19"/>
      <c r="E35" s="19"/>
      <c r="F35" s="19"/>
      <c r="G35" s="19"/>
      <c r="H35" s="19"/>
      <c r="I35" s="19"/>
      <c r="J35" s="19"/>
      <c r="K35" s="19"/>
      <c r="L35" s="20"/>
    </row>
    <row r="36" spans="1:12" x14ac:dyDescent="0.2">
      <c r="A36" s="21"/>
      <c r="B36" s="19"/>
      <c r="C36" s="19" t="s">
        <v>78</v>
      </c>
      <c r="D36" s="19"/>
      <c r="E36" s="19"/>
      <c r="F36" s="19"/>
      <c r="G36" s="19"/>
      <c r="H36" s="19"/>
      <c r="I36" s="19"/>
      <c r="J36" s="19"/>
      <c r="K36" s="19"/>
      <c r="L36" s="20"/>
    </row>
    <row r="37" spans="1:12" x14ac:dyDescent="0.2">
      <c r="A37" s="21"/>
      <c r="B37" s="19"/>
      <c r="C37" s="19" t="s">
        <v>102</v>
      </c>
      <c r="D37" s="19"/>
      <c r="E37" s="19"/>
      <c r="F37" s="19"/>
      <c r="G37" s="19"/>
      <c r="H37" s="19"/>
      <c r="I37" s="19"/>
      <c r="J37" s="19"/>
      <c r="K37" s="19"/>
      <c r="L37" s="20"/>
    </row>
    <row r="38" spans="1:12" x14ac:dyDescent="0.2">
      <c r="A38" s="13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2"/>
    </row>
    <row r="39" spans="1:12" x14ac:dyDescent="0.2">
      <c r="A39" s="13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2"/>
    </row>
    <row r="40" spans="1:12" x14ac:dyDescent="0.2">
      <c r="A40" s="13" t="s">
        <v>83</v>
      </c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2"/>
    </row>
    <row r="41" spans="1:12" x14ac:dyDescent="0.2">
      <c r="A41" s="106" t="s">
        <v>123</v>
      </c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2"/>
    </row>
    <row r="42" spans="1:12" x14ac:dyDescent="0.2">
      <c r="A42" s="128" t="s">
        <v>101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2"/>
    </row>
    <row r="43" spans="1:12" x14ac:dyDescent="0.2">
      <c r="A43" s="128" t="s">
        <v>148</v>
      </c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2"/>
    </row>
    <row r="44" spans="1:12" x14ac:dyDescent="0.2">
      <c r="A44" s="128" t="s">
        <v>149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2"/>
    </row>
    <row r="45" spans="1:12" ht="13.5" thickBot="1" x14ac:dyDescent="0.25">
      <c r="A45" s="129" t="s">
        <v>150</v>
      </c>
      <c r="B45" s="54"/>
      <c r="C45" s="54"/>
      <c r="D45" s="54"/>
      <c r="E45" s="54"/>
      <c r="F45" s="54"/>
      <c r="G45" s="16"/>
      <c r="H45" s="16"/>
      <c r="I45" s="16"/>
      <c r="J45" s="16"/>
      <c r="K45" s="16"/>
      <c r="L45" s="17"/>
    </row>
    <row r="47" spans="1:12" ht="15" x14ac:dyDescent="0.2">
      <c r="A47" s="93"/>
    </row>
  </sheetData>
  <sheetProtection password="CD12" sheet="1"/>
  <phoneticPr fontId="9" type="noConversion"/>
  <pageMargins left="0.75" right="0.75" top="1" bottom="1" header="0.5" footer="0.5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1"/>
  </sheetPr>
  <dimension ref="A1:O34"/>
  <sheetViews>
    <sheetView workbookViewId="0">
      <selection activeCell="B4" sqref="B4"/>
    </sheetView>
  </sheetViews>
  <sheetFormatPr defaultRowHeight="12.75" x14ac:dyDescent="0.2"/>
  <cols>
    <col min="1" max="1" width="25.140625" bestFit="1" customWidth="1"/>
    <col min="2" max="2" width="35.7109375" customWidth="1"/>
    <col min="7" max="7" width="9.5703125" bestFit="1" customWidth="1"/>
    <col min="8" max="8" width="9.28515625" bestFit="1" customWidth="1"/>
  </cols>
  <sheetData>
    <row r="1" spans="1:3" s="26" customFormat="1" x14ac:dyDescent="0.2">
      <c r="A1" s="25" t="s">
        <v>0</v>
      </c>
    </row>
    <row r="3" spans="1:3" ht="13.5" thickBot="1" x14ac:dyDescent="0.25">
      <c r="A3" s="27" t="s">
        <v>52</v>
      </c>
    </row>
    <row r="4" spans="1:3" x14ac:dyDescent="0.2">
      <c r="A4" t="s">
        <v>1</v>
      </c>
      <c r="B4" s="37" t="s">
        <v>126</v>
      </c>
    </row>
    <row r="5" spans="1:3" ht="13.5" thickBot="1" x14ac:dyDescent="0.25">
      <c r="A5" t="s">
        <v>2</v>
      </c>
      <c r="B5" s="38">
        <v>100</v>
      </c>
    </row>
    <row r="8" spans="1:3" ht="13.5" thickBot="1" x14ac:dyDescent="0.25">
      <c r="A8" s="27" t="s">
        <v>3</v>
      </c>
    </row>
    <row r="9" spans="1:3" ht="16.5" customHeight="1" thickBot="1" x14ac:dyDescent="0.25">
      <c r="A9" t="s">
        <v>21</v>
      </c>
      <c r="B9" s="126">
        <f>IF(B$4=A$30,D22,IF(B$4=A$31,I22,N22))</f>
        <v>0.85708349999999989</v>
      </c>
      <c r="C9" t="s">
        <v>19</v>
      </c>
    </row>
    <row r="10" spans="1:3" hidden="1" x14ac:dyDescent="0.2">
      <c r="A10" t="s">
        <v>22</v>
      </c>
      <c r="B10" s="7">
        <f>IF(B$4=A$30,D23,I23)</f>
        <v>0.39541599999999999</v>
      </c>
      <c r="C10" t="s">
        <v>19</v>
      </c>
    </row>
    <row r="11" spans="1:3" hidden="1" x14ac:dyDescent="0.2">
      <c r="A11" t="s">
        <v>23</v>
      </c>
      <c r="B11" s="7">
        <f>IF(B$4=A$30,D24,I24)</f>
        <v>100.88690099999999</v>
      </c>
      <c r="C11" t="s">
        <v>20</v>
      </c>
    </row>
    <row r="12" spans="1:3" hidden="1" x14ac:dyDescent="0.2">
      <c r="A12" t="s">
        <v>24</v>
      </c>
      <c r="B12" s="7">
        <f>IF(B$4=A$30,D25,I25)</f>
        <v>162.01774999999998</v>
      </c>
      <c r="C12" t="s">
        <v>20</v>
      </c>
    </row>
    <row r="13" spans="1:3" hidden="1" x14ac:dyDescent="0.2">
      <c r="A13" t="s">
        <v>25</v>
      </c>
      <c r="B13" s="7">
        <f>IF(B$4=A$30,D26,I26)</f>
        <v>184.06164000000001</v>
      </c>
      <c r="C13" t="s">
        <v>20</v>
      </c>
    </row>
    <row r="14" spans="1:3" ht="13.5" hidden="1" thickBot="1" x14ac:dyDescent="0.25">
      <c r="A14" t="s">
        <v>26</v>
      </c>
      <c r="B14" s="8">
        <f>IF(B$4=A$30,D27,I27)</f>
        <v>301.26940999999999</v>
      </c>
      <c r="C14" t="s">
        <v>20</v>
      </c>
    </row>
    <row r="18" spans="1:15" hidden="1" x14ac:dyDescent="0.2"/>
    <row r="19" spans="1:15" hidden="1" x14ac:dyDescent="0.2">
      <c r="A19" t="s">
        <v>133</v>
      </c>
      <c r="B19">
        <v>1.1499999999999999</v>
      </c>
    </row>
    <row r="20" spans="1:15" hidden="1" x14ac:dyDescent="0.2">
      <c r="A20" t="s">
        <v>14</v>
      </c>
      <c r="B20" t="s">
        <v>125</v>
      </c>
      <c r="G20" t="s">
        <v>124</v>
      </c>
      <c r="L20" t="s">
        <v>17</v>
      </c>
    </row>
    <row r="21" spans="1:15" hidden="1" x14ac:dyDescent="0.2">
      <c r="B21" t="s">
        <v>15</v>
      </c>
      <c r="C21" t="s">
        <v>16</v>
      </c>
      <c r="D21" t="s">
        <v>4</v>
      </c>
      <c r="G21" t="s">
        <v>15</v>
      </c>
      <c r="H21" t="s">
        <v>16</v>
      </c>
      <c r="I21" t="s">
        <v>4</v>
      </c>
      <c r="L21" t="s">
        <v>15</v>
      </c>
      <c r="M21" t="s">
        <v>16</v>
      </c>
      <c r="N21" t="s">
        <v>4</v>
      </c>
    </row>
    <row r="22" spans="1:15" hidden="1" x14ac:dyDescent="0.2">
      <c r="A22" t="s">
        <v>21</v>
      </c>
      <c r="B22" s="108">
        <v>0.68113349999999995</v>
      </c>
      <c r="C22" s="107">
        <v>1.7594999999999998E-3</v>
      </c>
      <c r="D22">
        <f t="shared" ref="D22:D27" si="0">B22+C22*aantal_medewerkers</f>
        <v>0.85708349999999989</v>
      </c>
      <c r="E22" t="s">
        <v>19</v>
      </c>
      <c r="G22" s="112">
        <v>0.57562099999999994</v>
      </c>
      <c r="H22" s="111">
        <v>1.6789999999999999E-3</v>
      </c>
      <c r="I22">
        <f t="shared" ref="I22:I27" si="1">G22+H22*aantal_medewerkers</f>
        <v>0.74352099999999988</v>
      </c>
      <c r="J22" t="s">
        <v>19</v>
      </c>
      <c r="L22">
        <v>2.5800939999999999</v>
      </c>
      <c r="M22">
        <v>4.6804999999999998E-3</v>
      </c>
      <c r="N22">
        <f t="shared" ref="N22:N27" si="2">L22+M22*aantal_medewerkers</f>
        <v>3.0481439999999997</v>
      </c>
      <c r="O22" t="s">
        <v>19</v>
      </c>
    </row>
    <row r="23" spans="1:15" hidden="1" x14ac:dyDescent="0.2">
      <c r="A23" t="s">
        <v>22</v>
      </c>
      <c r="B23" s="108">
        <v>0.36551600000000001</v>
      </c>
      <c r="C23" s="107">
        <v>2.9899999999999995E-4</v>
      </c>
      <c r="D23">
        <f t="shared" si="0"/>
        <v>0.39541599999999999</v>
      </c>
      <c r="E23" t="s">
        <v>19</v>
      </c>
      <c r="G23" s="109">
        <v>0.36551600000000001</v>
      </c>
      <c r="H23" s="107">
        <v>2.9899999999999995E-4</v>
      </c>
      <c r="I23">
        <f t="shared" si="1"/>
        <v>0.39541599999999999</v>
      </c>
      <c r="J23" t="s">
        <v>19</v>
      </c>
      <c r="L23">
        <v>0.36551600000000001</v>
      </c>
      <c r="M23">
        <v>2.9899999999999995E-4</v>
      </c>
      <c r="N23">
        <f t="shared" si="2"/>
        <v>0.39541599999999999</v>
      </c>
      <c r="O23" t="s">
        <v>19</v>
      </c>
    </row>
    <row r="24" spans="1:15" hidden="1" x14ac:dyDescent="0.2">
      <c r="A24" t="s">
        <v>23</v>
      </c>
      <c r="B24" s="108">
        <v>94.022550999999993</v>
      </c>
      <c r="C24" s="107">
        <v>6.8643499999999996E-2</v>
      </c>
      <c r="D24">
        <f t="shared" si="0"/>
        <v>100.88690099999999</v>
      </c>
      <c r="E24" t="s">
        <v>20</v>
      </c>
      <c r="G24" s="109">
        <v>94.022550999999993</v>
      </c>
      <c r="H24" s="107">
        <v>6.8643499999999996E-2</v>
      </c>
      <c r="I24">
        <f t="shared" si="1"/>
        <v>100.88690099999999</v>
      </c>
      <c r="J24" t="s">
        <v>20</v>
      </c>
      <c r="L24">
        <v>94.022550999999993</v>
      </c>
      <c r="M24">
        <v>6.8643499999999996E-2</v>
      </c>
      <c r="N24">
        <f t="shared" si="2"/>
        <v>100.88690099999999</v>
      </c>
      <c r="O24" t="s">
        <v>20</v>
      </c>
    </row>
    <row r="25" spans="1:15" hidden="1" x14ac:dyDescent="0.2">
      <c r="A25" t="s">
        <v>24</v>
      </c>
      <c r="B25" s="108">
        <v>138.99244999999999</v>
      </c>
      <c r="C25" s="107">
        <v>0.23025299999999999</v>
      </c>
      <c r="D25">
        <f t="shared" si="0"/>
        <v>162.01774999999998</v>
      </c>
      <c r="E25" t="s">
        <v>20</v>
      </c>
      <c r="G25" s="109">
        <v>138.99244999999999</v>
      </c>
      <c r="H25" s="107">
        <v>0.23025299999999999</v>
      </c>
      <c r="I25">
        <f t="shared" si="1"/>
        <v>162.01774999999998</v>
      </c>
      <c r="J25" t="s">
        <v>20</v>
      </c>
      <c r="L25">
        <v>138.99244999999999</v>
      </c>
      <c r="M25">
        <v>0.23025299999999999</v>
      </c>
      <c r="N25">
        <f t="shared" si="2"/>
        <v>162.01774999999998</v>
      </c>
      <c r="O25" t="s">
        <v>20</v>
      </c>
    </row>
    <row r="26" spans="1:15" hidden="1" x14ac:dyDescent="0.2">
      <c r="A26" t="s">
        <v>25</v>
      </c>
      <c r="B26" s="108">
        <v>148.43119000000002</v>
      </c>
      <c r="C26" s="107">
        <v>0.35630449999999997</v>
      </c>
      <c r="D26">
        <f t="shared" si="0"/>
        <v>184.06164000000001</v>
      </c>
      <c r="E26" t="s">
        <v>20</v>
      </c>
      <c r="G26" s="109">
        <v>148.43119000000002</v>
      </c>
      <c r="H26" s="107">
        <v>0.35630449999999997</v>
      </c>
      <c r="I26">
        <f t="shared" si="1"/>
        <v>184.06164000000001</v>
      </c>
      <c r="J26" t="s">
        <v>20</v>
      </c>
      <c r="L26">
        <v>148.43119000000002</v>
      </c>
      <c r="M26">
        <v>0.35630449999999997</v>
      </c>
      <c r="N26">
        <f t="shared" si="2"/>
        <v>184.06164000000001</v>
      </c>
      <c r="O26" t="s">
        <v>20</v>
      </c>
    </row>
    <row r="27" spans="1:15" hidden="1" x14ac:dyDescent="0.2">
      <c r="A27" t="s">
        <v>26</v>
      </c>
      <c r="B27" s="108">
        <v>173.38136</v>
      </c>
      <c r="C27" s="107">
        <v>1.2788804999999999</v>
      </c>
      <c r="D27">
        <f t="shared" si="0"/>
        <v>301.26940999999999</v>
      </c>
      <c r="E27" t="s">
        <v>20</v>
      </c>
      <c r="G27" s="109">
        <v>173.38136</v>
      </c>
      <c r="H27" s="107">
        <v>1.2788804999999999</v>
      </c>
      <c r="I27">
        <f t="shared" si="1"/>
        <v>301.26940999999999</v>
      </c>
      <c r="J27" t="s">
        <v>20</v>
      </c>
      <c r="L27">
        <v>173.38136</v>
      </c>
      <c r="M27">
        <v>1.2788804999999999</v>
      </c>
      <c r="N27">
        <f t="shared" si="2"/>
        <v>301.26940999999999</v>
      </c>
      <c r="O27" t="s">
        <v>20</v>
      </c>
    </row>
    <row r="28" spans="1:15" hidden="1" x14ac:dyDescent="0.2"/>
    <row r="29" spans="1:15" hidden="1" x14ac:dyDescent="0.2">
      <c r="A29" t="s">
        <v>27</v>
      </c>
    </row>
    <row r="30" spans="1:15" hidden="1" x14ac:dyDescent="0.2">
      <c r="A30" t="s">
        <v>126</v>
      </c>
    </row>
    <row r="31" spans="1:15" hidden="1" x14ac:dyDescent="0.2">
      <c r="A31" t="s">
        <v>127</v>
      </c>
    </row>
    <row r="32" spans="1:15" hidden="1" x14ac:dyDescent="0.2">
      <c r="A32" t="s">
        <v>51</v>
      </c>
    </row>
    <row r="33" hidden="1" x14ac:dyDescent="0.2"/>
    <row r="34" hidden="1" x14ac:dyDescent="0.2"/>
  </sheetData>
  <phoneticPr fontId="0" type="noConversion"/>
  <dataValidations xWindow="310" yWindow="202" count="2">
    <dataValidation type="list" allowBlank="1" showInputMessage="1" showErrorMessage="1" sqref="B4">
      <formula1>$A$30:$A$32</formula1>
    </dataValidation>
    <dataValidation type="whole" operator="greaterThanOrEqual" allowBlank="1" showInputMessage="1" showErrorMessage="1" errorTitle="medewerkers is lager dan 20" error="De rekenregels voor kantoren mogen toegepast worden vanaf 20 medewerkers. " promptTitle="aantal medewerkers" prompt="De rekenregels voor kantoren mogen toegepast worden vanaf 20 medewerkers. " sqref="B5">
      <formula1>20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4"/>
  </sheetPr>
  <dimension ref="A1:AA85"/>
  <sheetViews>
    <sheetView topLeftCell="A2" workbookViewId="0">
      <selection activeCell="B4" sqref="B4"/>
    </sheetView>
  </sheetViews>
  <sheetFormatPr defaultRowHeight="12.75" x14ac:dyDescent="0.2"/>
  <cols>
    <col min="1" max="1" width="28.28515625" customWidth="1"/>
    <col min="2" max="2" width="25.42578125" customWidth="1"/>
    <col min="5" max="5" width="9.28515625" customWidth="1"/>
    <col min="6" max="6" width="8.28515625" style="109" customWidth="1"/>
    <col min="7" max="7" width="13.28515625" style="109" customWidth="1"/>
    <col min="8" max="8" width="9.140625" style="110"/>
    <col min="10" max="10" width="9.42578125" customWidth="1"/>
    <col min="11" max="11" width="8.140625" customWidth="1"/>
    <col min="13" max="14" width="9.140625" style="109"/>
    <col min="15" max="15" width="9.140625" style="110"/>
  </cols>
  <sheetData>
    <row r="1" spans="1:15" s="29" customFormat="1" x14ac:dyDescent="0.2">
      <c r="A1" s="28" t="s">
        <v>6</v>
      </c>
      <c r="F1" s="115"/>
      <c r="G1" s="115"/>
      <c r="H1" s="121"/>
      <c r="M1" s="115"/>
      <c r="N1" s="115"/>
      <c r="O1" s="121"/>
    </row>
    <row r="3" spans="1:15" ht="13.5" thickBot="1" x14ac:dyDescent="0.25">
      <c r="A3" s="27" t="s">
        <v>52</v>
      </c>
    </row>
    <row r="4" spans="1:15" x14ac:dyDescent="0.2">
      <c r="A4" t="s">
        <v>8</v>
      </c>
      <c r="B4" s="95" t="s">
        <v>85</v>
      </c>
      <c r="J4" s="109"/>
      <c r="K4" s="109"/>
      <c r="L4" s="109"/>
    </row>
    <row r="5" spans="1:15" x14ac:dyDescent="0.2">
      <c r="A5" t="s">
        <v>84</v>
      </c>
      <c r="B5" s="94" t="s">
        <v>104</v>
      </c>
      <c r="J5" s="109"/>
      <c r="K5" s="109"/>
      <c r="L5" s="109"/>
    </row>
    <row r="6" spans="1:15" ht="13.5" thickBot="1" x14ac:dyDescent="0.25">
      <c r="A6" t="s">
        <v>5</v>
      </c>
      <c r="B6" s="39">
        <v>100</v>
      </c>
      <c r="J6" s="109"/>
      <c r="K6" s="109"/>
      <c r="L6" s="109"/>
    </row>
    <row r="7" spans="1:15" x14ac:dyDescent="0.2">
      <c r="B7" s="92"/>
      <c r="J7" s="109"/>
      <c r="K7" s="109"/>
      <c r="L7" s="109"/>
    </row>
    <row r="8" spans="1:15" ht="13.5" thickBot="1" x14ac:dyDescent="0.25">
      <c r="A8" s="27" t="s">
        <v>3</v>
      </c>
      <c r="J8" s="109"/>
      <c r="K8" s="109"/>
      <c r="L8" s="109"/>
    </row>
    <row r="9" spans="1:15" x14ac:dyDescent="0.2">
      <c r="A9" t="s">
        <v>21</v>
      </c>
      <c r="B9" s="122">
        <f ca="1">INDIRECT(ADDRESS(22+9*$B$34,IF($B$4=$A$30,8,15)))</f>
        <v>1.9788275157894737</v>
      </c>
      <c r="C9" t="s">
        <v>19</v>
      </c>
      <c r="E9" s="110"/>
      <c r="F9" s="125"/>
      <c r="H9" s="125"/>
      <c r="I9" s="125"/>
      <c r="J9" s="109"/>
      <c r="K9" s="109"/>
      <c r="L9" s="109"/>
    </row>
    <row r="10" spans="1:15" x14ac:dyDescent="0.2">
      <c r="A10" t="s">
        <v>22</v>
      </c>
      <c r="B10" s="123">
        <f ca="1">INDIRECT(ADDRESS(23+9*$B$34,IF($B$4=$A$30,8,15)))</f>
        <v>1.0380873263157895</v>
      </c>
      <c r="C10" t="s">
        <v>19</v>
      </c>
      <c r="E10" s="110"/>
      <c r="F10" s="125"/>
      <c r="H10" s="125"/>
      <c r="I10" s="125"/>
      <c r="J10" s="109"/>
      <c r="K10" s="109"/>
      <c r="L10" s="109"/>
    </row>
    <row r="11" spans="1:15" x14ac:dyDescent="0.2">
      <c r="A11" t="s">
        <v>23</v>
      </c>
      <c r="B11" s="123">
        <f ca="1">INDIRECT(ADDRESS(24+9*$B$34,IF($B$4=$A$30,8,15)))</f>
        <v>442.53273263157899</v>
      </c>
      <c r="C11" t="s">
        <v>20</v>
      </c>
      <c r="E11" s="110"/>
      <c r="F11" s="125"/>
      <c r="H11" s="125"/>
      <c r="I11" s="125"/>
      <c r="J11" s="109"/>
      <c r="K11" s="109"/>
      <c r="L11" s="109"/>
    </row>
    <row r="12" spans="1:15" x14ac:dyDescent="0.2">
      <c r="A12" t="s">
        <v>24</v>
      </c>
      <c r="B12" s="123">
        <f ca="1">INDIRECT(ADDRESS(25+9*$B$34,IF($B$4=$A$30,8,15)))</f>
        <v>1619.6159419999999</v>
      </c>
      <c r="C12" t="s">
        <v>20</v>
      </c>
      <c r="E12" s="110"/>
      <c r="F12" s="125"/>
      <c r="H12" s="125"/>
      <c r="I12" s="125"/>
      <c r="J12" s="109"/>
      <c r="K12" s="109"/>
      <c r="L12" s="109"/>
    </row>
    <row r="13" spans="1:15" x14ac:dyDescent="0.2">
      <c r="A13" t="s">
        <v>25</v>
      </c>
      <c r="B13" s="123">
        <f ca="1">INDIRECT(ADDRESS(26+9*$B$34,IF($B$4=$A$30,8,15)))</f>
        <v>2546.7560528421054</v>
      </c>
      <c r="C13" t="s">
        <v>20</v>
      </c>
      <c r="E13" s="110"/>
      <c r="F13" s="125"/>
      <c r="G13" s="110"/>
      <c r="H13" s="125"/>
      <c r="I13" s="125"/>
    </row>
    <row r="14" spans="1:15" ht="13.5" thickBot="1" x14ac:dyDescent="0.25">
      <c r="A14" t="s">
        <v>26</v>
      </c>
      <c r="B14" s="124">
        <f ca="1">INDIRECT(ADDRESS(27+9*$B$34,IF($B$4=$A$30,8,15)))</f>
        <v>8013.2450068421058</v>
      </c>
      <c r="C14" t="s">
        <v>20</v>
      </c>
      <c r="E14" s="110"/>
      <c r="F14" s="125"/>
      <c r="G14" s="110"/>
      <c r="H14" s="125"/>
      <c r="I14" s="125"/>
    </row>
    <row r="15" spans="1:15" x14ac:dyDescent="0.2">
      <c r="E15" s="110"/>
      <c r="F15" s="125"/>
      <c r="G15" s="110"/>
      <c r="H15" s="125"/>
      <c r="I15" s="125"/>
    </row>
    <row r="17" spans="1:27" x14ac:dyDescent="0.2">
      <c r="A17" s="114"/>
      <c r="B17" s="114"/>
    </row>
    <row r="18" spans="1:27" hidden="1" x14ac:dyDescent="0.2">
      <c r="B18" s="114"/>
    </row>
    <row r="19" spans="1:27" hidden="1" x14ac:dyDescent="0.2"/>
    <row r="20" spans="1:27" hidden="1" x14ac:dyDescent="0.2">
      <c r="A20" t="s">
        <v>14</v>
      </c>
      <c r="F20" s="116" t="s">
        <v>87</v>
      </c>
      <c r="G20" s="117"/>
      <c r="H20" s="110">
        <v>7.0000000000000007E-2</v>
      </c>
      <c r="M20" s="116" t="s">
        <v>88</v>
      </c>
      <c r="N20" s="117"/>
      <c r="O20" s="110">
        <v>7.0000000000000007E-2</v>
      </c>
      <c r="R20" s="50"/>
      <c r="S20" s="50"/>
      <c r="T20" s="50"/>
      <c r="U20" s="50" t="s">
        <v>100</v>
      </c>
      <c r="W20" s="1" t="s">
        <v>87</v>
      </c>
      <c r="X20" s="2"/>
      <c r="Z20" s="1" t="s">
        <v>88</v>
      </c>
      <c r="AA20" s="2"/>
    </row>
    <row r="21" spans="1:27" hidden="1" x14ac:dyDescent="0.2">
      <c r="F21" s="118" t="s">
        <v>15</v>
      </c>
      <c r="G21" s="119" t="s">
        <v>16</v>
      </c>
      <c r="H21" s="110" t="s">
        <v>4</v>
      </c>
      <c r="M21" s="118" t="s">
        <v>15</v>
      </c>
      <c r="N21" s="119" t="s">
        <v>16</v>
      </c>
      <c r="O21" s="110" t="s">
        <v>4</v>
      </c>
      <c r="R21" s="50" t="s">
        <v>111</v>
      </c>
      <c r="S21" s="50"/>
      <c r="T21" s="50"/>
      <c r="U21" s="50"/>
      <c r="W21" s="3" t="s">
        <v>15</v>
      </c>
      <c r="X21" s="4" t="s">
        <v>16</v>
      </c>
      <c r="Z21" s="3" t="s">
        <v>15</v>
      </c>
      <c r="AA21" s="4" t="s">
        <v>16</v>
      </c>
    </row>
    <row r="22" spans="1:27" hidden="1" x14ac:dyDescent="0.2">
      <c r="A22" t="s">
        <v>21</v>
      </c>
      <c r="D22">
        <f>VLOOKUP($A$22,$A$45:$C$50,2)</f>
        <v>1.18</v>
      </c>
      <c r="E22" s="110">
        <f t="shared" ref="E22:E27" si="0">(D22-1)*0.12/$H$20+1</f>
        <v>1.3085714285714283</v>
      </c>
      <c r="F22" s="118">
        <f t="shared" ref="F22:F27" si="1">E22*W22</f>
        <v>0.98509257142857121</v>
      </c>
      <c r="G22" s="119">
        <f t="shared" ref="G22:G27" si="2">E22*X22</f>
        <v>6.9223428571428564E-3</v>
      </c>
      <c r="H22" s="110">
        <f t="shared" ref="H22:H27" si="3">F22+G22*aantal_kamers</f>
        <v>1.677326857142857</v>
      </c>
      <c r="I22" t="s">
        <v>19</v>
      </c>
      <c r="K22" s="110">
        <f>VLOOKUP($A$22,$A$45:$C$50,3)</f>
        <v>1.1199999999999999</v>
      </c>
      <c r="L22" s="110">
        <f t="shared" ref="L22:L27" si="4">(K22-1)*0.12/$O$20+1</f>
        <v>1.2057142857142855</v>
      </c>
      <c r="M22" s="118">
        <f t="shared" ref="M22:M27" si="5">L22*Z22</f>
        <v>1.2749343428571429</v>
      </c>
      <c r="N22" s="119">
        <f t="shared" ref="N22:N27" si="6">L22*AA22</f>
        <v>1.338342857142857E-2</v>
      </c>
      <c r="O22" s="110">
        <f t="shared" ref="O22:O27" si="7">M22+N22*aantal_kamers</f>
        <v>2.6132771999999997</v>
      </c>
      <c r="P22" t="s">
        <v>19</v>
      </c>
      <c r="R22" s="50"/>
      <c r="S22" s="50"/>
      <c r="T22" s="50"/>
      <c r="U22" s="104">
        <f t="shared" ref="U22:U27" si="8">O22/H22</f>
        <v>1.5580011664819056</v>
      </c>
      <c r="W22" s="3">
        <v>0.75280000000000002</v>
      </c>
      <c r="X22" s="4">
        <v>5.2900000000000004E-3</v>
      </c>
      <c r="Z22" s="3">
        <v>1.0574100000000002</v>
      </c>
      <c r="AA22" s="4">
        <v>1.11E-2</v>
      </c>
    </row>
    <row r="23" spans="1:27" hidden="1" x14ac:dyDescent="0.2">
      <c r="A23" t="s">
        <v>22</v>
      </c>
      <c r="D23">
        <f>VLOOKUP($A$23,$A$45:$C$50,2)</f>
        <v>1.18</v>
      </c>
      <c r="E23" s="110">
        <f t="shared" si="0"/>
        <v>1.3085714285714283</v>
      </c>
      <c r="F23" s="118">
        <f t="shared" si="1"/>
        <v>0.60873434285714279</v>
      </c>
      <c r="G23" s="119">
        <f t="shared" si="2"/>
        <v>2.8526857142857137E-3</v>
      </c>
      <c r="H23" s="110">
        <f t="shared" si="3"/>
        <v>0.89400291428571421</v>
      </c>
      <c r="I23" t="s">
        <v>19</v>
      </c>
      <c r="K23" s="110">
        <f>VLOOKUP($A$23,$A$45:$C$50,3)</f>
        <v>1.1199999999999999</v>
      </c>
      <c r="L23" s="110">
        <f t="shared" si="4"/>
        <v>1.2057142857142855</v>
      </c>
      <c r="M23" s="118">
        <f t="shared" si="5"/>
        <v>0.75224514285714272</v>
      </c>
      <c r="N23" s="119">
        <f t="shared" si="6"/>
        <v>6.4385142857142849E-3</v>
      </c>
      <c r="O23" s="110">
        <f t="shared" si="7"/>
        <v>1.3960965714285711</v>
      </c>
      <c r="P23" t="s">
        <v>19</v>
      </c>
      <c r="R23" s="50"/>
      <c r="S23" s="50"/>
      <c r="T23" s="50"/>
      <c r="U23" s="104">
        <f t="shared" si="8"/>
        <v>1.5616241839032674</v>
      </c>
      <c r="W23" s="3">
        <v>0.46519000000000005</v>
      </c>
      <c r="X23" s="4">
        <v>2.1800000000000001E-3</v>
      </c>
      <c r="Z23" s="3">
        <v>0.62390000000000001</v>
      </c>
      <c r="AA23" s="4">
        <v>5.3400000000000001E-3</v>
      </c>
    </row>
    <row r="24" spans="1:27" hidden="1" x14ac:dyDescent="0.2">
      <c r="A24" s="114" t="s">
        <v>136</v>
      </c>
      <c r="D24">
        <f>VLOOKUP($A$24,$A$45:$C$50,2)</f>
        <v>1.25</v>
      </c>
      <c r="E24" s="110">
        <f t="shared" si="0"/>
        <v>1.4285714285714284</v>
      </c>
      <c r="F24" s="118">
        <f t="shared" si="1"/>
        <v>231.37331428571426</v>
      </c>
      <c r="G24" s="119">
        <f t="shared" si="2"/>
        <v>1.6516714285714285</v>
      </c>
      <c r="H24" s="110">
        <f t="shared" si="3"/>
        <v>396.54045714285712</v>
      </c>
      <c r="I24" t="s">
        <v>20</v>
      </c>
      <c r="K24" s="110">
        <f>VLOOKUP($A$24,$A$45:$C$50,3)</f>
        <v>1.1666666666666667</v>
      </c>
      <c r="L24" s="110">
        <f t="shared" si="4"/>
        <v>1.2857142857142858</v>
      </c>
      <c r="M24" s="118">
        <f t="shared" si="5"/>
        <v>298.86966000000001</v>
      </c>
      <c r="N24" s="119">
        <f t="shared" si="6"/>
        <v>3.7054671428571435</v>
      </c>
      <c r="O24" s="110">
        <f t="shared" si="7"/>
        <v>669.41637428571437</v>
      </c>
      <c r="P24" t="s">
        <v>20</v>
      </c>
      <c r="R24" s="50"/>
      <c r="S24" s="50"/>
      <c r="T24" s="50"/>
      <c r="U24" s="104">
        <f t="shared" si="8"/>
        <v>1.6881414297773691</v>
      </c>
      <c r="W24" s="3">
        <v>161.96132</v>
      </c>
      <c r="X24" s="4">
        <v>1.1561700000000001</v>
      </c>
      <c r="Z24" s="3">
        <v>232.45418000000001</v>
      </c>
      <c r="AA24" s="4">
        <v>2.8820300000000003</v>
      </c>
    </row>
    <row r="25" spans="1:27" hidden="1" x14ac:dyDescent="0.2">
      <c r="A25" s="114" t="s">
        <v>137</v>
      </c>
      <c r="D25">
        <f>VLOOKUP($A$25,$A$45:$C$50,2)</f>
        <v>1.4</v>
      </c>
      <c r="E25" s="110">
        <f t="shared" si="0"/>
        <v>1.6857142857142855</v>
      </c>
      <c r="F25" s="118">
        <f t="shared" si="1"/>
        <v>511.92838485714282</v>
      </c>
      <c r="G25" s="119">
        <f t="shared" si="2"/>
        <v>8.7944557142857143</v>
      </c>
      <c r="H25" s="110">
        <f t="shared" si="3"/>
        <v>1391.3739562857143</v>
      </c>
      <c r="I25" t="s">
        <v>20</v>
      </c>
      <c r="K25" s="110">
        <f>VLOOKUP($A$25,$A$45:$C$50,3)</f>
        <v>1.2666666666666666</v>
      </c>
      <c r="L25" s="110">
        <f t="shared" si="4"/>
        <v>1.4571428571428571</v>
      </c>
      <c r="M25" s="118">
        <f t="shared" si="5"/>
        <v>687.13203428571433</v>
      </c>
      <c r="N25" s="119">
        <f t="shared" si="6"/>
        <v>19.386877714285717</v>
      </c>
      <c r="O25" s="110">
        <f t="shared" si="7"/>
        <v>2625.8198057142863</v>
      </c>
      <c r="P25" t="s">
        <v>20</v>
      </c>
      <c r="R25" s="50"/>
      <c r="S25" s="50"/>
      <c r="T25" s="50"/>
      <c r="U25" s="104">
        <f t="shared" si="8"/>
        <v>1.8872135660235705</v>
      </c>
      <c r="W25" s="3">
        <v>303.68633</v>
      </c>
      <c r="X25" s="4">
        <v>5.2170500000000004</v>
      </c>
      <c r="Z25" s="3">
        <v>471.56120000000004</v>
      </c>
      <c r="AA25" s="4">
        <v>13.304720000000001</v>
      </c>
    </row>
    <row r="26" spans="1:27" hidden="1" x14ac:dyDescent="0.2">
      <c r="A26" s="114" t="s">
        <v>138</v>
      </c>
      <c r="D26">
        <f>VLOOKUP($A$26,$A$45:$C$50,2)</f>
        <v>1.4</v>
      </c>
      <c r="E26" s="110">
        <f t="shared" si="0"/>
        <v>1.6857142857142855</v>
      </c>
      <c r="F26" s="118">
        <f t="shared" si="1"/>
        <v>630.3063557142857</v>
      </c>
      <c r="G26" s="119">
        <f t="shared" si="2"/>
        <v>15.325604</v>
      </c>
      <c r="H26" s="110">
        <f t="shared" si="3"/>
        <v>2162.8667557142858</v>
      </c>
      <c r="I26" t="s">
        <v>20</v>
      </c>
      <c r="K26" s="110">
        <f>VLOOKUP($A$26,$A$45:$C$50,3)</f>
        <v>1.2666666666666666</v>
      </c>
      <c r="L26" s="110">
        <f t="shared" si="4"/>
        <v>1.4571428571428571</v>
      </c>
      <c r="M26" s="118">
        <f t="shared" si="5"/>
        <v>887.47674771428569</v>
      </c>
      <c r="N26" s="119">
        <f t="shared" si="6"/>
        <v>35.081559428571431</v>
      </c>
      <c r="O26" s="110">
        <f t="shared" si="7"/>
        <v>4395.6326905714286</v>
      </c>
      <c r="P26" t="s">
        <v>20</v>
      </c>
      <c r="R26" s="50"/>
      <c r="S26" s="50"/>
      <c r="T26" s="50"/>
      <c r="U26" s="104">
        <f t="shared" si="8"/>
        <v>2.0323178387934364</v>
      </c>
      <c r="W26" s="3">
        <v>373.91055000000006</v>
      </c>
      <c r="X26" s="4">
        <v>9.0914600000000014</v>
      </c>
      <c r="Z26" s="3">
        <v>609.05267000000003</v>
      </c>
      <c r="AA26" s="4">
        <v>24.075580000000002</v>
      </c>
    </row>
    <row r="27" spans="1:27" hidden="1" x14ac:dyDescent="0.2">
      <c r="A27" s="114" t="s">
        <v>139</v>
      </c>
      <c r="D27">
        <f>VLOOKUP($A$27,$A$45:$C$50,2)</f>
        <v>1.1000000000000001</v>
      </c>
      <c r="E27" s="110">
        <f t="shared" si="0"/>
        <v>1.1714285714285715</v>
      </c>
      <c r="F27" s="113">
        <f t="shared" si="1"/>
        <v>1007.7849317142859</v>
      </c>
      <c r="G27" s="120">
        <f t="shared" si="2"/>
        <v>46.818544285714289</v>
      </c>
      <c r="H27" s="110">
        <f t="shared" si="3"/>
        <v>5689.6393602857152</v>
      </c>
      <c r="I27" t="s">
        <v>20</v>
      </c>
      <c r="K27" s="110">
        <f>VLOOKUP($A$27,$A$45:$C$50,3)</f>
        <v>1.0666666666666667</v>
      </c>
      <c r="L27" s="110">
        <f t="shared" si="4"/>
        <v>1.1142857142857143</v>
      </c>
      <c r="M27" s="113">
        <f t="shared" si="5"/>
        <v>1594.3274322857146</v>
      </c>
      <c r="N27" s="120">
        <f t="shared" si="6"/>
        <v>102.71231657142859</v>
      </c>
      <c r="O27" s="110">
        <f t="shared" si="7"/>
        <v>11865.559089428572</v>
      </c>
      <c r="P27" t="s">
        <v>20</v>
      </c>
      <c r="R27" s="50"/>
      <c r="S27" s="50"/>
      <c r="T27" s="50"/>
      <c r="U27" s="104">
        <f t="shared" si="8"/>
        <v>2.0854676962922167</v>
      </c>
      <c r="W27" s="5">
        <v>860.30421000000013</v>
      </c>
      <c r="X27" s="6">
        <v>39.96705</v>
      </c>
      <c r="Z27" s="5">
        <v>1430.8066700000002</v>
      </c>
      <c r="AA27" s="6">
        <v>92.177720000000008</v>
      </c>
    </row>
    <row r="28" spans="1:27" hidden="1" x14ac:dyDescent="0.2">
      <c r="R28" s="50"/>
      <c r="S28" s="50"/>
      <c r="T28" s="50"/>
      <c r="U28" s="104"/>
    </row>
    <row r="29" spans="1:27" hidden="1" x14ac:dyDescent="0.2">
      <c r="A29" t="s">
        <v>27</v>
      </c>
      <c r="F29" s="116" t="s">
        <v>87</v>
      </c>
      <c r="G29" s="117"/>
      <c r="H29" s="110">
        <v>0.12</v>
      </c>
      <c r="M29" s="116" t="s">
        <v>88</v>
      </c>
      <c r="N29" s="117"/>
      <c r="O29" s="110">
        <v>0.12</v>
      </c>
      <c r="R29" s="50"/>
      <c r="U29" s="104"/>
      <c r="W29" s="1" t="s">
        <v>87</v>
      </c>
      <c r="X29" s="2"/>
      <c r="Z29" s="1" t="s">
        <v>88</v>
      </c>
      <c r="AA29" s="2"/>
    </row>
    <row r="30" spans="1:27" hidden="1" x14ac:dyDescent="0.2">
      <c r="A30" t="s">
        <v>85</v>
      </c>
      <c r="B30" s="96">
        <v>1</v>
      </c>
      <c r="F30" s="118" t="s">
        <v>15</v>
      </c>
      <c r="G30" s="119" t="s">
        <v>16</v>
      </c>
      <c r="H30" s="110" t="s">
        <v>4</v>
      </c>
      <c r="M30" s="118" t="s">
        <v>15</v>
      </c>
      <c r="N30" s="119" t="s">
        <v>16</v>
      </c>
      <c r="O30" s="110" t="s">
        <v>4</v>
      </c>
      <c r="R30" s="50" t="s">
        <v>112</v>
      </c>
      <c r="U30" s="104"/>
      <c r="W30" s="3" t="s">
        <v>15</v>
      </c>
      <c r="X30" s="4" t="s">
        <v>16</v>
      </c>
      <c r="Z30" s="3" t="s">
        <v>15</v>
      </c>
      <c r="AA30" s="4" t="s">
        <v>16</v>
      </c>
    </row>
    <row r="31" spans="1:27" hidden="1" x14ac:dyDescent="0.2">
      <c r="A31" t="s">
        <v>86</v>
      </c>
      <c r="B31" s="96">
        <v>2</v>
      </c>
      <c r="D31">
        <f t="shared" ref="D31:D36" si="9">D22</f>
        <v>1.18</v>
      </c>
      <c r="E31" s="110">
        <f t="shared" ref="E31:E36" si="10">(D31-1)*0.12/$H$29+1</f>
        <v>1.18</v>
      </c>
      <c r="F31" s="118">
        <f t="shared" ref="F31:F36" si="11">E31*W31</f>
        <v>0.97337019999999996</v>
      </c>
      <c r="G31" s="119">
        <f t="shared" ref="G31:G36" si="12">E31*X31</f>
        <v>7.5992000000000004E-3</v>
      </c>
      <c r="H31" s="110">
        <f t="shared" ref="H31:H36" si="13">F31+G31*aantal_kamers</f>
        <v>1.7332901999999999</v>
      </c>
      <c r="I31" t="s">
        <v>19</v>
      </c>
      <c r="K31" s="110">
        <f t="shared" ref="K31:K36" si="14">K22</f>
        <v>1.1199999999999999</v>
      </c>
      <c r="L31" s="110">
        <f t="shared" ref="L31:L36" si="15">(K31-1)*0.12/$O$29+1</f>
        <v>1.1199999999999999</v>
      </c>
      <c r="M31" s="118">
        <f t="shared" ref="M31:M36" si="16">L31*Z31</f>
        <v>1.1355679999999999</v>
      </c>
      <c r="N31" s="119">
        <f t="shared" ref="N31:N36" si="17">L31*AA31</f>
        <v>1.4571199999999999E-2</v>
      </c>
      <c r="O31" s="110">
        <f t="shared" ref="O31:O36" si="18">M31+N31*aantal_kamers</f>
        <v>2.5926879999999999</v>
      </c>
      <c r="P31" t="s">
        <v>19</v>
      </c>
      <c r="R31" s="50"/>
      <c r="U31" s="104">
        <f t="shared" ref="U31:U36" si="19">O31/H31</f>
        <v>1.4958187613360994</v>
      </c>
      <c r="W31" s="3">
        <v>0.82489000000000001</v>
      </c>
      <c r="X31" s="4">
        <v>6.4400000000000004E-3</v>
      </c>
      <c r="Z31" s="3">
        <v>1.0139</v>
      </c>
      <c r="AA31" s="4">
        <v>1.3010000000000001E-2</v>
      </c>
    </row>
    <row r="32" spans="1:27" hidden="1" x14ac:dyDescent="0.2">
      <c r="D32">
        <f t="shared" si="9"/>
        <v>1.18</v>
      </c>
      <c r="E32" s="110">
        <f t="shared" si="10"/>
        <v>1.18</v>
      </c>
      <c r="F32" s="118">
        <f t="shared" si="11"/>
        <v>0.63017900000000004</v>
      </c>
      <c r="G32" s="119">
        <f t="shared" si="12"/>
        <v>3.3276E-3</v>
      </c>
      <c r="H32" s="110">
        <f t="shared" si="13"/>
        <v>0.96293899999999999</v>
      </c>
      <c r="I32" t="s">
        <v>19</v>
      </c>
      <c r="K32" s="110">
        <f t="shared" si="14"/>
        <v>1.1199999999999999</v>
      </c>
      <c r="L32" s="110">
        <f t="shared" si="15"/>
        <v>1.1199999999999999</v>
      </c>
      <c r="M32" s="118">
        <f t="shared" si="16"/>
        <v>0.68552959999999996</v>
      </c>
      <c r="N32" s="119">
        <f t="shared" si="17"/>
        <v>7.0560000000000006E-3</v>
      </c>
      <c r="O32" s="110">
        <f t="shared" si="18"/>
        <v>1.3911296000000002</v>
      </c>
      <c r="P32" t="s">
        <v>19</v>
      </c>
      <c r="R32" s="50"/>
      <c r="U32" s="104">
        <f t="shared" si="19"/>
        <v>1.444670534685998</v>
      </c>
      <c r="W32" s="3">
        <v>0.53405000000000002</v>
      </c>
      <c r="X32" s="4">
        <v>2.82E-3</v>
      </c>
      <c r="Z32" s="3">
        <v>0.61208000000000007</v>
      </c>
      <c r="AA32" s="4">
        <v>6.3000000000000009E-3</v>
      </c>
    </row>
    <row r="33" spans="1:27" hidden="1" x14ac:dyDescent="0.2">
      <c r="D33">
        <f t="shared" si="9"/>
        <v>1.25</v>
      </c>
      <c r="E33" s="110">
        <f t="shared" si="10"/>
        <v>1.25</v>
      </c>
      <c r="F33" s="118">
        <f t="shared" si="11"/>
        <v>220.67435000000003</v>
      </c>
      <c r="G33" s="119">
        <f t="shared" si="12"/>
        <v>1.8145750000000003</v>
      </c>
      <c r="H33" s="110">
        <f t="shared" si="13"/>
        <v>402.1318500000001</v>
      </c>
      <c r="I33" t="s">
        <v>20</v>
      </c>
      <c r="K33" s="110">
        <f t="shared" si="14"/>
        <v>1.1666666666666667</v>
      </c>
      <c r="L33" s="110">
        <f t="shared" si="15"/>
        <v>1.1666666666666667</v>
      </c>
      <c r="M33" s="118">
        <f t="shared" si="16"/>
        <v>265.0951566666667</v>
      </c>
      <c r="N33" s="119">
        <f t="shared" si="17"/>
        <v>3.9255766666666672</v>
      </c>
      <c r="O33" s="110">
        <f t="shared" si="18"/>
        <v>657.65282333333334</v>
      </c>
      <c r="P33" t="s">
        <v>20</v>
      </c>
      <c r="R33" s="50"/>
      <c r="U33" s="104">
        <f t="shared" si="19"/>
        <v>1.635415904841492</v>
      </c>
      <c r="W33" s="3">
        <v>176.53948000000003</v>
      </c>
      <c r="X33" s="4">
        <v>1.4516600000000002</v>
      </c>
      <c r="Z33" s="3">
        <v>227.22442000000001</v>
      </c>
      <c r="AA33" s="4">
        <v>3.3647800000000001</v>
      </c>
    </row>
    <row r="34" spans="1:27" hidden="1" x14ac:dyDescent="0.2">
      <c r="A34" t="s">
        <v>89</v>
      </c>
      <c r="B34" s="97">
        <f>IF(B5=A35,B35,IF(B5=A36,B36,IF(B5=A37,B37,IF(B5=A38,B38,IF(B5=A39,B39,IF(B5=A40,B40,B41))))))</f>
        <v>2</v>
      </c>
      <c r="D34">
        <f t="shared" si="9"/>
        <v>1.4</v>
      </c>
      <c r="E34" s="110">
        <f t="shared" si="10"/>
        <v>1.4</v>
      </c>
      <c r="F34" s="118">
        <f t="shared" si="11"/>
        <v>447.96778599999999</v>
      </c>
      <c r="G34" s="119">
        <f t="shared" si="12"/>
        <v>9.2924860000000002</v>
      </c>
      <c r="H34" s="110">
        <f t="shared" si="13"/>
        <v>1377.2163860000001</v>
      </c>
      <c r="I34" t="s">
        <v>20</v>
      </c>
      <c r="K34" s="110">
        <f t="shared" si="14"/>
        <v>1.2666666666666666</v>
      </c>
      <c r="L34" s="110">
        <f t="shared" si="15"/>
        <v>1.2666666666666666</v>
      </c>
      <c r="M34" s="118">
        <f t="shared" si="16"/>
        <v>633.50272466666661</v>
      </c>
      <c r="N34" s="119">
        <f t="shared" si="17"/>
        <v>20.571376000000001</v>
      </c>
      <c r="O34" s="110">
        <f t="shared" si="18"/>
        <v>2690.6403246666669</v>
      </c>
      <c r="P34" t="s">
        <v>20</v>
      </c>
      <c r="R34" s="50"/>
      <c r="U34" s="104">
        <f t="shared" si="19"/>
        <v>1.9536801565957165</v>
      </c>
      <c r="W34" s="3">
        <v>319.97699</v>
      </c>
      <c r="X34" s="4">
        <v>6.6374900000000006</v>
      </c>
      <c r="Z34" s="3">
        <v>500.13373000000001</v>
      </c>
      <c r="AA34" s="4">
        <v>16.240560000000002</v>
      </c>
    </row>
    <row r="35" spans="1:27" hidden="1" x14ac:dyDescent="0.2">
      <c r="A35" t="s">
        <v>106</v>
      </c>
      <c r="B35" s="96">
        <v>0</v>
      </c>
      <c r="D35">
        <f t="shared" si="9"/>
        <v>1.4</v>
      </c>
      <c r="E35" s="110">
        <f t="shared" si="10"/>
        <v>1.4</v>
      </c>
      <c r="F35" s="118">
        <f t="shared" si="11"/>
        <v>597.35222400000009</v>
      </c>
      <c r="G35" s="119">
        <f t="shared" si="12"/>
        <v>16.332092000000003</v>
      </c>
      <c r="H35" s="110">
        <f t="shared" si="13"/>
        <v>2230.5614240000004</v>
      </c>
      <c r="I35" t="s">
        <v>20</v>
      </c>
      <c r="K35" s="110">
        <f t="shared" si="14"/>
        <v>1.2666666666666666</v>
      </c>
      <c r="L35" s="110">
        <f t="shared" si="15"/>
        <v>1.2666666666666666</v>
      </c>
      <c r="M35" s="118">
        <f t="shared" si="16"/>
        <v>812.26445266666667</v>
      </c>
      <c r="N35" s="119">
        <f t="shared" si="17"/>
        <v>37.403944666666668</v>
      </c>
      <c r="O35" s="110">
        <f t="shared" si="18"/>
        <v>4552.658919333333</v>
      </c>
      <c r="P35" t="s">
        <v>20</v>
      </c>
      <c r="R35" s="50"/>
      <c r="U35" s="104">
        <f t="shared" si="19"/>
        <v>2.041037234100993</v>
      </c>
      <c r="W35" s="3">
        <v>426.68016000000006</v>
      </c>
      <c r="X35" s="4">
        <v>11.665780000000002</v>
      </c>
      <c r="Z35" s="3">
        <v>641.26141000000007</v>
      </c>
      <c r="AA35" s="4">
        <v>29.529430000000001</v>
      </c>
    </row>
    <row r="36" spans="1:27" hidden="1" x14ac:dyDescent="0.2">
      <c r="A36" t="s">
        <v>105</v>
      </c>
      <c r="B36" s="96">
        <v>1</v>
      </c>
      <c r="D36">
        <f t="shared" si="9"/>
        <v>1.1000000000000001</v>
      </c>
      <c r="E36" s="110">
        <f t="shared" si="10"/>
        <v>1.1000000000000001</v>
      </c>
      <c r="F36" s="113">
        <f t="shared" si="11"/>
        <v>1117.5360790000002</v>
      </c>
      <c r="G36" s="120">
        <f t="shared" si="12"/>
        <v>54.75872600000001</v>
      </c>
      <c r="H36" s="110">
        <f t="shared" si="13"/>
        <v>6593.408679000001</v>
      </c>
      <c r="I36" t="s">
        <v>20</v>
      </c>
      <c r="K36" s="110">
        <f t="shared" si="14"/>
        <v>1.0666666666666667</v>
      </c>
      <c r="L36" s="110">
        <f t="shared" si="15"/>
        <v>1.0666666666666667</v>
      </c>
      <c r="M36" s="113">
        <f t="shared" si="16"/>
        <v>1371.8343573333334</v>
      </c>
      <c r="N36" s="120">
        <f t="shared" si="17"/>
        <v>122.44790400000001</v>
      </c>
      <c r="O36" s="110">
        <f t="shared" si="18"/>
        <v>13616.624757333335</v>
      </c>
      <c r="P36" t="s">
        <v>20</v>
      </c>
      <c r="R36" s="50"/>
      <c r="U36" s="104">
        <f t="shared" si="19"/>
        <v>2.0651874349457922</v>
      </c>
      <c r="W36" s="5">
        <v>1015.9418900000001</v>
      </c>
      <c r="X36" s="6">
        <v>49.780660000000005</v>
      </c>
      <c r="Z36" s="5">
        <v>1286.0947100000001</v>
      </c>
      <c r="AA36" s="6">
        <v>114.79491000000002</v>
      </c>
    </row>
    <row r="37" spans="1:27" hidden="1" x14ac:dyDescent="0.2">
      <c r="A37" t="s">
        <v>104</v>
      </c>
      <c r="B37" s="96">
        <v>2</v>
      </c>
      <c r="U37" s="104"/>
    </row>
    <row r="38" spans="1:27" hidden="1" x14ac:dyDescent="0.2">
      <c r="A38" t="s">
        <v>107</v>
      </c>
      <c r="B38" s="96">
        <v>3</v>
      </c>
      <c r="F38" s="116" t="s">
        <v>87</v>
      </c>
      <c r="G38" s="117"/>
      <c r="H38" s="110">
        <v>0.19</v>
      </c>
      <c r="M38" s="116" t="s">
        <v>88</v>
      </c>
      <c r="N38" s="117"/>
      <c r="O38" s="110">
        <v>0.19</v>
      </c>
      <c r="R38" s="50"/>
      <c r="U38" s="104"/>
      <c r="W38" s="1" t="s">
        <v>87</v>
      </c>
      <c r="X38" s="2"/>
      <c r="Z38" s="1" t="s">
        <v>88</v>
      </c>
      <c r="AA38" s="2"/>
    </row>
    <row r="39" spans="1:27" hidden="1" x14ac:dyDescent="0.2">
      <c r="A39" t="s">
        <v>108</v>
      </c>
      <c r="B39" s="96">
        <v>4</v>
      </c>
      <c r="F39" s="118" t="s">
        <v>15</v>
      </c>
      <c r="G39" s="119" t="s">
        <v>16</v>
      </c>
      <c r="H39" s="110" t="s">
        <v>4</v>
      </c>
      <c r="K39" s="110"/>
      <c r="M39" s="118" t="s">
        <v>15</v>
      </c>
      <c r="N39" s="119" t="s">
        <v>16</v>
      </c>
      <c r="O39" s="110" t="s">
        <v>4</v>
      </c>
      <c r="R39" s="50" t="s">
        <v>113</v>
      </c>
      <c r="U39" s="104"/>
      <c r="W39" s="3" t="s">
        <v>15</v>
      </c>
      <c r="X39" s="4" t="s">
        <v>16</v>
      </c>
      <c r="Z39" s="3" t="s">
        <v>15</v>
      </c>
      <c r="AA39" s="4" t="s">
        <v>16</v>
      </c>
    </row>
    <row r="40" spans="1:27" hidden="1" x14ac:dyDescent="0.2">
      <c r="A40" t="s">
        <v>109</v>
      </c>
      <c r="B40" s="96">
        <v>5</v>
      </c>
      <c r="D40">
        <f t="shared" ref="D40:D45" si="20">D31</f>
        <v>1.18</v>
      </c>
      <c r="E40" s="110">
        <f t="shared" ref="E40:E45" si="21">(D40-1)*0.12/$H$38+1</f>
        <v>1.1136842105263158</v>
      </c>
      <c r="F40" s="118">
        <f t="shared" ref="F40:F45" si="22">E40*W40</f>
        <v>1.0633790947368422</v>
      </c>
      <c r="G40" s="119">
        <f t="shared" ref="G40:G45" si="23">E40*X40</f>
        <v>9.1544842105263161E-3</v>
      </c>
      <c r="H40" s="110">
        <f t="shared" ref="H40:H45" si="24">F40+G40*aantal_kamers</f>
        <v>1.9788275157894737</v>
      </c>
      <c r="I40" t="s">
        <v>19</v>
      </c>
      <c r="K40" s="110">
        <f t="shared" ref="K40:K45" si="25">K31</f>
        <v>1.1199999999999999</v>
      </c>
      <c r="L40" s="110">
        <f t="shared" ref="L40:L45" si="26">(K40-1)*0.12/$O$38+1</f>
        <v>1.0757894736842104</v>
      </c>
      <c r="M40" s="118">
        <f t="shared" ref="M40:M45" si="27">L40*Z40</f>
        <v>1.3584101263157893</v>
      </c>
      <c r="N40" s="119">
        <f t="shared" ref="N40:N45" si="28">L40*AA40</f>
        <v>1.7255663157894736E-2</v>
      </c>
      <c r="O40" s="110">
        <f t="shared" ref="O40:O45" si="29">M40+N40*aantal_kamers</f>
        <v>3.0839764421052629</v>
      </c>
      <c r="P40" t="s">
        <v>19</v>
      </c>
      <c r="R40" s="50"/>
      <c r="U40" s="104">
        <f t="shared" ref="U40:U45" si="30">O40/H40</f>
        <v>1.5584867389894155</v>
      </c>
      <c r="W40" s="3">
        <v>0.95483000000000007</v>
      </c>
      <c r="X40" s="4">
        <v>8.2199999999999999E-3</v>
      </c>
      <c r="Z40" s="3">
        <v>1.26271</v>
      </c>
      <c r="AA40" s="4">
        <v>1.6040000000000002E-2</v>
      </c>
    </row>
    <row r="41" spans="1:27" hidden="1" x14ac:dyDescent="0.2">
      <c r="A41" t="s">
        <v>110</v>
      </c>
      <c r="B41" s="96">
        <v>6</v>
      </c>
      <c r="D41">
        <f t="shared" si="20"/>
        <v>1.18</v>
      </c>
      <c r="E41" s="110">
        <f t="shared" si="21"/>
        <v>1.1136842105263158</v>
      </c>
      <c r="F41" s="118">
        <f t="shared" si="22"/>
        <v>0.61711469473684222</v>
      </c>
      <c r="G41" s="119">
        <f t="shared" si="23"/>
        <v>4.209726315789474E-3</v>
      </c>
      <c r="H41" s="110">
        <f t="shared" si="24"/>
        <v>1.0380873263157895</v>
      </c>
      <c r="I41" t="s">
        <v>19</v>
      </c>
      <c r="K41" s="110">
        <f t="shared" si="25"/>
        <v>1.1199999999999999</v>
      </c>
      <c r="L41" s="110">
        <f t="shared" si="26"/>
        <v>1.0757894736842104</v>
      </c>
      <c r="M41" s="118">
        <f t="shared" si="27"/>
        <v>0.76835035789473682</v>
      </c>
      <c r="N41" s="119">
        <f t="shared" si="28"/>
        <v>8.7461684210526306E-3</v>
      </c>
      <c r="O41" s="110">
        <f t="shared" si="29"/>
        <v>1.6429671999999997</v>
      </c>
      <c r="P41" t="s">
        <v>19</v>
      </c>
      <c r="R41" s="50"/>
      <c r="U41" s="104">
        <f t="shared" si="30"/>
        <v>1.5826868880395173</v>
      </c>
      <c r="W41" s="3">
        <v>0.55412000000000006</v>
      </c>
      <c r="X41" s="4">
        <v>3.7800000000000004E-3</v>
      </c>
      <c r="Z41" s="3">
        <v>0.71422000000000008</v>
      </c>
      <c r="AA41" s="4">
        <v>8.1300000000000001E-3</v>
      </c>
    </row>
    <row r="42" spans="1:27" hidden="1" x14ac:dyDescent="0.2">
      <c r="D42">
        <f t="shared" si="20"/>
        <v>1.25</v>
      </c>
      <c r="E42" s="110">
        <f t="shared" si="21"/>
        <v>1.1578947368421053</v>
      </c>
      <c r="F42" s="118">
        <f t="shared" si="22"/>
        <v>226.11757473684213</v>
      </c>
      <c r="G42" s="119">
        <f t="shared" si="23"/>
        <v>2.1641515789473686</v>
      </c>
      <c r="H42" s="110">
        <f t="shared" si="24"/>
        <v>442.53273263157899</v>
      </c>
      <c r="I42" t="s">
        <v>20</v>
      </c>
      <c r="K42" s="110">
        <f t="shared" si="25"/>
        <v>1.1666666666666667</v>
      </c>
      <c r="L42" s="110">
        <f t="shared" si="26"/>
        <v>1.1052631578947369</v>
      </c>
      <c r="M42" s="118">
        <f t="shared" si="27"/>
        <v>297.21998526315792</v>
      </c>
      <c r="N42" s="119">
        <f t="shared" si="28"/>
        <v>4.724535789473685</v>
      </c>
      <c r="O42" s="110">
        <f t="shared" si="29"/>
        <v>769.67356421052637</v>
      </c>
      <c r="P42" t="s">
        <v>20</v>
      </c>
      <c r="R42" s="50"/>
      <c r="U42" s="104">
        <f t="shared" si="30"/>
        <v>1.7392466307148886</v>
      </c>
      <c r="W42" s="3">
        <v>195.28336000000002</v>
      </c>
      <c r="X42" s="4">
        <v>1.8690400000000003</v>
      </c>
      <c r="Z42" s="3">
        <v>268.91332</v>
      </c>
      <c r="AA42" s="4">
        <v>4.2745800000000003</v>
      </c>
    </row>
    <row r="43" spans="1:27" hidden="1" x14ac:dyDescent="0.2">
      <c r="A43" t="s">
        <v>134</v>
      </c>
      <c r="D43">
        <f t="shared" si="20"/>
        <v>1.4</v>
      </c>
      <c r="E43" s="110">
        <f t="shared" si="21"/>
        <v>1.2526315789473683</v>
      </c>
      <c r="F43" s="118">
        <f t="shared" si="22"/>
        <v>576.85276305263153</v>
      </c>
      <c r="G43" s="119">
        <f t="shared" si="23"/>
        <v>10.427631789473685</v>
      </c>
      <c r="H43" s="110">
        <f t="shared" si="24"/>
        <v>1619.6159419999999</v>
      </c>
      <c r="I43" t="s">
        <v>20</v>
      </c>
      <c r="K43" s="110">
        <f t="shared" si="25"/>
        <v>1.2666666666666666</v>
      </c>
      <c r="L43" s="110">
        <f t="shared" si="26"/>
        <v>1.168421052631579</v>
      </c>
      <c r="M43" s="118">
        <f t="shared" si="27"/>
        <v>696.62125452631585</v>
      </c>
      <c r="N43" s="119">
        <f t="shared" si="28"/>
        <v>24.222466736842108</v>
      </c>
      <c r="O43" s="110">
        <f t="shared" si="29"/>
        <v>3118.8679282105268</v>
      </c>
      <c r="P43" t="s">
        <v>20</v>
      </c>
      <c r="R43" s="50"/>
      <c r="U43" s="104">
        <f t="shared" si="30"/>
        <v>1.9256836434686853</v>
      </c>
      <c r="W43" s="3">
        <v>460.51271000000003</v>
      </c>
      <c r="X43" s="4">
        <v>8.324580000000001</v>
      </c>
      <c r="Z43" s="3">
        <v>596.20738000000006</v>
      </c>
      <c r="AA43" s="4">
        <v>20.73094</v>
      </c>
    </row>
    <row r="44" spans="1:27" hidden="1" x14ac:dyDescent="0.2">
      <c r="B44" t="s">
        <v>87</v>
      </c>
      <c r="C44" t="s">
        <v>135</v>
      </c>
      <c r="D44">
        <f t="shared" si="20"/>
        <v>1.4</v>
      </c>
      <c r="E44" s="110">
        <f t="shared" si="21"/>
        <v>1.2526315789473683</v>
      </c>
      <c r="F44" s="118">
        <f t="shared" si="22"/>
        <v>732.15135810526317</v>
      </c>
      <c r="G44" s="119">
        <f t="shared" si="23"/>
        <v>18.146046947368422</v>
      </c>
      <c r="H44" s="110">
        <f t="shared" si="24"/>
        <v>2546.7560528421054</v>
      </c>
      <c r="I44" t="s">
        <v>20</v>
      </c>
      <c r="K44" s="110">
        <f t="shared" si="25"/>
        <v>1.2666666666666666</v>
      </c>
      <c r="L44" s="110">
        <f t="shared" si="26"/>
        <v>1.168421052631579</v>
      </c>
      <c r="M44" s="118">
        <f t="shared" si="27"/>
        <v>834.88628968421062</v>
      </c>
      <c r="N44" s="119">
        <f t="shared" si="28"/>
        <v>44.151348315789477</v>
      </c>
      <c r="O44" s="110">
        <f t="shared" si="29"/>
        <v>5250.0211212631584</v>
      </c>
      <c r="P44" t="s">
        <v>20</v>
      </c>
      <c r="R44" s="50"/>
      <c r="U44" s="104">
        <f t="shared" si="30"/>
        <v>2.0614542627293604</v>
      </c>
      <c r="W44" s="3">
        <v>584.49058000000002</v>
      </c>
      <c r="X44" s="4">
        <v>14.486340000000002</v>
      </c>
      <c r="Z44" s="3">
        <v>714.54232000000002</v>
      </c>
      <c r="AA44" s="4">
        <v>37.787190000000002</v>
      </c>
    </row>
    <row r="45" spans="1:27" hidden="1" x14ac:dyDescent="0.2">
      <c r="A45" t="s">
        <v>21</v>
      </c>
      <c r="B45">
        <v>1.18</v>
      </c>
      <c r="C45" s="110">
        <f t="shared" ref="C45:C50" si="31">1.2/1.8*(B45-1)+1</f>
        <v>1.1199999999999999</v>
      </c>
      <c r="D45">
        <f t="shared" si="20"/>
        <v>1.1000000000000001</v>
      </c>
      <c r="E45" s="110">
        <f t="shared" si="21"/>
        <v>1.0631578947368421</v>
      </c>
      <c r="F45" s="113">
        <f t="shared" si="22"/>
        <v>1107.1191015789475</v>
      </c>
      <c r="G45" s="120">
        <f t="shared" si="23"/>
        <v>69.061259052631584</v>
      </c>
      <c r="H45" s="110">
        <f t="shared" si="24"/>
        <v>8013.2450068421058</v>
      </c>
      <c r="I45" t="s">
        <v>20</v>
      </c>
      <c r="K45" s="110">
        <f t="shared" si="25"/>
        <v>1.0666666666666667</v>
      </c>
      <c r="L45" s="110">
        <f t="shared" si="26"/>
        <v>1.0421052631578946</v>
      </c>
      <c r="M45" s="113">
        <f t="shared" si="27"/>
        <v>1496.9452774736842</v>
      </c>
      <c r="N45" s="120">
        <f t="shared" si="28"/>
        <v>150.36488905263158</v>
      </c>
      <c r="O45" s="110">
        <f t="shared" si="29"/>
        <v>16533.434182736844</v>
      </c>
      <c r="P45" t="s">
        <v>20</v>
      </c>
      <c r="R45" s="50"/>
      <c r="U45" s="104">
        <f t="shared" si="30"/>
        <v>2.0632632808081843</v>
      </c>
      <c r="W45" s="5">
        <v>1041.3496500000001</v>
      </c>
      <c r="X45" s="6">
        <v>64.958610000000007</v>
      </c>
      <c r="Z45" s="5">
        <v>1436.4626400000002</v>
      </c>
      <c r="AA45" s="6">
        <v>144.28954000000002</v>
      </c>
    </row>
    <row r="46" spans="1:27" hidden="1" x14ac:dyDescent="0.2">
      <c r="A46" t="s">
        <v>22</v>
      </c>
      <c r="B46">
        <v>1.18</v>
      </c>
      <c r="C46" s="110">
        <f t="shared" si="31"/>
        <v>1.1199999999999999</v>
      </c>
      <c r="U46" s="104"/>
    </row>
    <row r="47" spans="1:27" hidden="1" x14ac:dyDescent="0.2">
      <c r="A47" t="s">
        <v>136</v>
      </c>
      <c r="B47">
        <v>1.25</v>
      </c>
      <c r="C47" s="110">
        <f t="shared" si="31"/>
        <v>1.1666666666666667</v>
      </c>
      <c r="F47" s="116" t="s">
        <v>87</v>
      </c>
      <c r="G47" s="117"/>
      <c r="H47" s="110">
        <v>0.24</v>
      </c>
      <c r="M47" s="116" t="s">
        <v>88</v>
      </c>
      <c r="N47" s="117"/>
      <c r="O47" s="110">
        <v>0.24</v>
      </c>
      <c r="R47" s="50"/>
      <c r="U47" s="104"/>
      <c r="W47" s="1" t="s">
        <v>87</v>
      </c>
      <c r="X47" s="2"/>
      <c r="Z47" s="1" t="s">
        <v>88</v>
      </c>
      <c r="AA47" s="2"/>
    </row>
    <row r="48" spans="1:27" hidden="1" x14ac:dyDescent="0.2">
      <c r="A48" t="s">
        <v>137</v>
      </c>
      <c r="B48">
        <v>1.4</v>
      </c>
      <c r="C48" s="110">
        <f t="shared" si="31"/>
        <v>1.2666666666666666</v>
      </c>
      <c r="F48" s="118" t="s">
        <v>15</v>
      </c>
      <c r="G48" s="119" t="s">
        <v>16</v>
      </c>
      <c r="H48" s="110" t="s">
        <v>4</v>
      </c>
      <c r="M48" s="118" t="s">
        <v>15</v>
      </c>
      <c r="N48" s="119" t="s">
        <v>16</v>
      </c>
      <c r="O48" s="110" t="s">
        <v>4</v>
      </c>
      <c r="R48" s="50" t="s">
        <v>114</v>
      </c>
      <c r="U48" s="104"/>
      <c r="W48" s="3" t="s">
        <v>15</v>
      </c>
      <c r="X48" s="4" t="s">
        <v>16</v>
      </c>
      <c r="Z48" s="3" t="s">
        <v>15</v>
      </c>
      <c r="AA48" s="4" t="s">
        <v>16</v>
      </c>
    </row>
    <row r="49" spans="1:27" hidden="1" x14ac:dyDescent="0.2">
      <c r="A49" t="s">
        <v>138</v>
      </c>
      <c r="B49">
        <v>1.4</v>
      </c>
      <c r="C49" s="110">
        <f t="shared" si="31"/>
        <v>1.2666666666666666</v>
      </c>
      <c r="D49">
        <f t="shared" ref="D49:D54" si="32">D40</f>
        <v>1.18</v>
      </c>
      <c r="E49" s="110">
        <f t="shared" ref="E49:E54" si="33">(D49-1)*0.12/$H$47+1</f>
        <v>1.0899999999999999</v>
      </c>
      <c r="F49" s="118">
        <f t="shared" ref="F49:F54" si="34">E49*W49</f>
        <v>1.2454775999999999</v>
      </c>
      <c r="G49" s="119">
        <f t="shared" ref="G49:G54" si="35">E49*X49</f>
        <v>9.7336999999999996E-3</v>
      </c>
      <c r="H49" s="110">
        <f t="shared" ref="H49:H54" si="36">F49+G49*aantal_kamers</f>
        <v>2.2188475999999997</v>
      </c>
      <c r="I49" t="s">
        <v>19</v>
      </c>
      <c r="K49" s="110">
        <f t="shared" ref="K49:K54" si="37">K40</f>
        <v>1.1199999999999999</v>
      </c>
      <c r="L49" s="110">
        <f t="shared" ref="L49:L54" si="38">(K49-1)*0.12/$O$47+1</f>
        <v>1.06</v>
      </c>
      <c r="M49" s="118">
        <f t="shared" ref="M49:M54" si="39">L49*Z49</f>
        <v>1.5012886000000003</v>
      </c>
      <c r="N49" s="119">
        <f t="shared" ref="N49:N54" si="40">L49*AA49</f>
        <v>1.9090600000000003E-2</v>
      </c>
      <c r="O49" s="110">
        <f t="shared" ref="O49:O54" si="41">M49+N49*aantal_kamers</f>
        <v>3.4103486000000007</v>
      </c>
      <c r="P49" t="s">
        <v>19</v>
      </c>
      <c r="R49" s="50"/>
      <c r="U49" s="104">
        <f t="shared" ref="U49:U54" si="42">O49/H49</f>
        <v>1.5369909136616688</v>
      </c>
      <c r="W49" s="3">
        <v>1.1426400000000001</v>
      </c>
      <c r="X49" s="4">
        <v>8.9300000000000004E-3</v>
      </c>
      <c r="Z49" s="3">
        <v>1.4163100000000002</v>
      </c>
      <c r="AA49" s="4">
        <v>1.8010000000000002E-2</v>
      </c>
    </row>
    <row r="50" spans="1:27" hidden="1" x14ac:dyDescent="0.2">
      <c r="A50" t="s">
        <v>139</v>
      </c>
      <c r="B50">
        <v>1.1000000000000001</v>
      </c>
      <c r="C50" s="110">
        <f t="shared" si="31"/>
        <v>1.0666666666666667</v>
      </c>
      <c r="D50">
        <f t="shared" si="32"/>
        <v>1.18</v>
      </c>
      <c r="E50" s="110">
        <f t="shared" si="33"/>
        <v>1.0899999999999999</v>
      </c>
      <c r="F50" s="118">
        <f t="shared" si="34"/>
        <v>0.68297219999999992</v>
      </c>
      <c r="G50" s="119">
        <f t="shared" si="35"/>
        <v>4.8504999999999989E-3</v>
      </c>
      <c r="H50" s="110">
        <f t="shared" si="36"/>
        <v>1.1680221999999998</v>
      </c>
      <c r="I50" t="s">
        <v>19</v>
      </c>
      <c r="K50" s="110">
        <f t="shared" si="37"/>
        <v>1.1199999999999999</v>
      </c>
      <c r="L50" s="110">
        <f t="shared" si="38"/>
        <v>1.06</v>
      </c>
      <c r="M50" s="118">
        <f t="shared" si="39"/>
        <v>0.81280800000000009</v>
      </c>
      <c r="N50" s="119">
        <f t="shared" si="40"/>
        <v>9.9428000000000016E-3</v>
      </c>
      <c r="O50" s="110">
        <f t="shared" si="41"/>
        <v>1.8070880000000002</v>
      </c>
      <c r="P50" t="s">
        <v>19</v>
      </c>
      <c r="R50" s="50"/>
      <c r="U50" s="104">
        <f t="shared" si="42"/>
        <v>1.5471349774002587</v>
      </c>
      <c r="W50" s="3">
        <v>0.62658000000000003</v>
      </c>
      <c r="X50" s="4">
        <v>4.45E-3</v>
      </c>
      <c r="Z50" s="3">
        <v>0.76680000000000004</v>
      </c>
      <c r="AA50" s="4">
        <v>9.3800000000000012E-3</v>
      </c>
    </row>
    <row r="51" spans="1:27" hidden="1" x14ac:dyDescent="0.2">
      <c r="D51">
        <f t="shared" si="32"/>
        <v>1.25</v>
      </c>
      <c r="E51" s="110">
        <f t="shared" si="33"/>
        <v>1.125</v>
      </c>
      <c r="F51" s="118">
        <f t="shared" si="34"/>
        <v>250.36482375000003</v>
      </c>
      <c r="G51" s="119">
        <f t="shared" si="35"/>
        <v>2.42274375</v>
      </c>
      <c r="H51" s="110">
        <f t="shared" si="36"/>
        <v>492.63919874999999</v>
      </c>
      <c r="I51" t="s">
        <v>20</v>
      </c>
      <c r="K51" s="110">
        <f t="shared" si="37"/>
        <v>1.1666666666666667</v>
      </c>
      <c r="L51" s="110">
        <f t="shared" si="38"/>
        <v>1.0833333333333335</v>
      </c>
      <c r="M51" s="118">
        <f t="shared" si="39"/>
        <v>362.55019666666669</v>
      </c>
      <c r="N51" s="119">
        <f t="shared" si="40"/>
        <v>5.1226825000000016</v>
      </c>
      <c r="O51" s="110">
        <f t="shared" si="41"/>
        <v>874.81844666666689</v>
      </c>
      <c r="P51" t="s">
        <v>20</v>
      </c>
      <c r="R51" s="50"/>
      <c r="U51" s="104">
        <f t="shared" si="42"/>
        <v>1.7757792089756377</v>
      </c>
      <c r="W51" s="3">
        <v>222.54651000000001</v>
      </c>
      <c r="X51" s="4">
        <v>2.1535500000000001</v>
      </c>
      <c r="Z51" s="3">
        <v>334.66172</v>
      </c>
      <c r="AA51" s="4">
        <v>4.7286300000000008</v>
      </c>
    </row>
    <row r="52" spans="1:27" hidden="1" x14ac:dyDescent="0.2">
      <c r="D52">
        <f t="shared" si="32"/>
        <v>1.4</v>
      </c>
      <c r="E52" s="110">
        <f t="shared" si="33"/>
        <v>1.2</v>
      </c>
      <c r="F52" s="118">
        <f t="shared" si="34"/>
        <v>510.04504800000001</v>
      </c>
      <c r="G52" s="119">
        <f t="shared" si="35"/>
        <v>12.107628</v>
      </c>
      <c r="H52" s="110">
        <f t="shared" si="36"/>
        <v>1720.8078479999999</v>
      </c>
      <c r="I52" t="s">
        <v>20</v>
      </c>
      <c r="K52" s="110">
        <f t="shared" si="37"/>
        <v>1.2666666666666666</v>
      </c>
      <c r="L52" s="110">
        <f t="shared" si="38"/>
        <v>1.1333333333333333</v>
      </c>
      <c r="M52" s="118">
        <f t="shared" si="39"/>
        <v>745.92398266666669</v>
      </c>
      <c r="N52" s="119">
        <f t="shared" si="40"/>
        <v>27.123284666666667</v>
      </c>
      <c r="O52" s="110">
        <f t="shared" si="41"/>
        <v>3458.2524493333335</v>
      </c>
      <c r="P52" t="s">
        <v>20</v>
      </c>
      <c r="R52" s="50"/>
      <c r="U52" s="104">
        <f t="shared" si="42"/>
        <v>2.0096679901551298</v>
      </c>
      <c r="W52" s="3">
        <v>425.03754000000004</v>
      </c>
      <c r="X52" s="4">
        <v>10.089690000000001</v>
      </c>
      <c r="Z52" s="3">
        <v>658.16822000000002</v>
      </c>
      <c r="AA52" s="4">
        <v>23.932310000000001</v>
      </c>
    </row>
    <row r="53" spans="1:27" hidden="1" x14ac:dyDescent="0.2">
      <c r="D53">
        <f t="shared" si="32"/>
        <v>1.4</v>
      </c>
      <c r="E53" s="110">
        <f t="shared" si="33"/>
        <v>1.2</v>
      </c>
      <c r="F53" s="118">
        <f t="shared" si="34"/>
        <v>553.47076800000002</v>
      </c>
      <c r="G53" s="119">
        <f t="shared" si="35"/>
        <v>21.414216000000003</v>
      </c>
      <c r="H53" s="110">
        <f t="shared" si="36"/>
        <v>2694.8923680000003</v>
      </c>
      <c r="I53" t="s">
        <v>20</v>
      </c>
      <c r="K53" s="110">
        <f t="shared" si="37"/>
        <v>1.2666666666666666</v>
      </c>
      <c r="L53" s="110">
        <f t="shared" si="38"/>
        <v>1.1333333333333333</v>
      </c>
      <c r="M53" s="118">
        <f t="shared" si="39"/>
        <v>926.90154000000007</v>
      </c>
      <c r="N53" s="119">
        <f t="shared" si="40"/>
        <v>49.173259333333334</v>
      </c>
      <c r="O53" s="110">
        <f t="shared" si="41"/>
        <v>5844.2274733333334</v>
      </c>
      <c r="P53" t="s">
        <v>20</v>
      </c>
      <c r="R53" s="50"/>
      <c r="U53" s="104">
        <f t="shared" si="42"/>
        <v>2.16863112706449</v>
      </c>
      <c r="W53" s="3">
        <v>461.22564000000006</v>
      </c>
      <c r="X53" s="4">
        <v>17.845180000000003</v>
      </c>
      <c r="Z53" s="3">
        <v>817.85430000000008</v>
      </c>
      <c r="AA53" s="4">
        <v>43.388170000000002</v>
      </c>
    </row>
    <row r="54" spans="1:27" hidden="1" x14ac:dyDescent="0.2">
      <c r="D54">
        <f t="shared" si="32"/>
        <v>1.1000000000000001</v>
      </c>
      <c r="E54" s="110">
        <f t="shared" si="33"/>
        <v>1.05</v>
      </c>
      <c r="F54" s="113">
        <f t="shared" si="34"/>
        <v>1246.9442895000002</v>
      </c>
      <c r="G54" s="120">
        <f t="shared" si="35"/>
        <v>78.36807300000001</v>
      </c>
      <c r="H54" s="110">
        <f t="shared" si="36"/>
        <v>9083.7515895000015</v>
      </c>
      <c r="I54" t="s">
        <v>20</v>
      </c>
      <c r="K54" s="110">
        <f t="shared" si="37"/>
        <v>1.0666666666666667</v>
      </c>
      <c r="L54" s="110">
        <f t="shared" si="38"/>
        <v>1.0333333333333332</v>
      </c>
      <c r="M54" s="113">
        <f t="shared" si="39"/>
        <v>1533.6650459999998</v>
      </c>
      <c r="N54" s="120">
        <f t="shared" si="40"/>
        <v>170.69051566666664</v>
      </c>
      <c r="O54" s="110">
        <f t="shared" si="41"/>
        <v>18602.716612666663</v>
      </c>
      <c r="P54" t="s">
        <v>20</v>
      </c>
      <c r="R54" s="50"/>
      <c r="U54" s="104">
        <f t="shared" si="42"/>
        <v>2.047911199395823</v>
      </c>
      <c r="W54" s="5">
        <v>1187.5659900000001</v>
      </c>
      <c r="X54" s="6">
        <v>74.636260000000007</v>
      </c>
      <c r="Z54" s="5">
        <v>1484.1919800000001</v>
      </c>
      <c r="AA54" s="6">
        <v>165.18437</v>
      </c>
    </row>
    <row r="55" spans="1:27" hidden="1" x14ac:dyDescent="0.2">
      <c r="U55" s="104"/>
    </row>
    <row r="56" spans="1:27" hidden="1" x14ac:dyDescent="0.2">
      <c r="F56" s="116" t="s">
        <v>87</v>
      </c>
      <c r="G56" s="117"/>
      <c r="H56" s="110">
        <v>0.37</v>
      </c>
      <c r="M56" s="116" t="s">
        <v>88</v>
      </c>
      <c r="N56" s="117"/>
      <c r="O56" s="110">
        <v>0.37</v>
      </c>
      <c r="R56" s="50"/>
      <c r="U56" s="104"/>
      <c r="W56" s="1" t="s">
        <v>87</v>
      </c>
      <c r="X56" s="2"/>
      <c r="Z56" s="1" t="s">
        <v>88</v>
      </c>
      <c r="AA56" s="2"/>
    </row>
    <row r="57" spans="1:27" hidden="1" x14ac:dyDescent="0.2">
      <c r="F57" s="118" t="s">
        <v>15</v>
      </c>
      <c r="G57" s="119" t="s">
        <v>16</v>
      </c>
      <c r="H57" s="110" t="s">
        <v>4</v>
      </c>
      <c r="M57" s="118" t="s">
        <v>15</v>
      </c>
      <c r="N57" s="119" t="s">
        <v>16</v>
      </c>
      <c r="O57" s="110" t="s">
        <v>4</v>
      </c>
      <c r="R57" s="50" t="s">
        <v>115</v>
      </c>
      <c r="U57" s="104"/>
      <c r="W57" s="3" t="s">
        <v>15</v>
      </c>
      <c r="X57" s="4" t="s">
        <v>16</v>
      </c>
      <c r="Z57" s="3" t="s">
        <v>15</v>
      </c>
      <c r="AA57" s="4" t="s">
        <v>16</v>
      </c>
    </row>
    <row r="58" spans="1:27" hidden="1" x14ac:dyDescent="0.2">
      <c r="D58">
        <f t="shared" ref="D58:D63" si="43">D49</f>
        <v>1.18</v>
      </c>
      <c r="E58" s="110">
        <f t="shared" ref="E58:E63" si="44">(D58-1)*0.12/$H$56+1</f>
        <v>1.0583783783783784</v>
      </c>
      <c r="F58" s="118">
        <f t="shared" ref="F58:F63" si="45">E58*W58</f>
        <v>1.7522406594594597</v>
      </c>
      <c r="G58" s="119">
        <f t="shared" ref="G58:G63" si="46">E58*X58</f>
        <v>1.2615870270270273E-2</v>
      </c>
      <c r="H58" s="110">
        <f t="shared" ref="H58:H63" si="47">F58+G58*aantal_kamers</f>
        <v>3.0138276864864872</v>
      </c>
      <c r="I58" t="s">
        <v>19</v>
      </c>
      <c r="K58" s="110">
        <f t="shared" ref="K58:K63" si="48">K49</f>
        <v>1.1199999999999999</v>
      </c>
      <c r="L58" s="110">
        <f t="shared" ref="L58:L63" si="49">(K58-1)*0.12/$O$56+1</f>
        <v>1.038918918918919</v>
      </c>
      <c r="M58" s="118">
        <f t="shared" ref="M58:M63" si="50">L58*Z58</f>
        <v>2.0379225729729731</v>
      </c>
      <c r="N58" s="119">
        <f t="shared" ref="N58:N63" si="51">L58*AA58</f>
        <v>2.5297675675675681E-2</v>
      </c>
      <c r="O58" s="110">
        <f t="shared" ref="O58:O63" si="52">M58+N58*aantal_kamers</f>
        <v>4.5676901405405417</v>
      </c>
      <c r="P58" t="s">
        <v>19</v>
      </c>
      <c r="R58" s="50"/>
      <c r="U58" s="104">
        <f t="shared" ref="U58:U63" si="53">O58/H58</f>
        <v>1.5155777355889724</v>
      </c>
      <c r="W58" s="3">
        <v>1.6555900000000001</v>
      </c>
      <c r="X58" s="4">
        <v>1.1920000000000002E-2</v>
      </c>
      <c r="Z58" s="3">
        <v>1.9615800000000001</v>
      </c>
      <c r="AA58" s="4">
        <v>2.4350000000000004E-2</v>
      </c>
    </row>
    <row r="59" spans="1:27" hidden="1" x14ac:dyDescent="0.2">
      <c r="D59">
        <f t="shared" si="43"/>
        <v>1.18</v>
      </c>
      <c r="E59" s="110">
        <f t="shared" si="44"/>
        <v>1.0583783783783784</v>
      </c>
      <c r="F59" s="118">
        <f t="shared" si="45"/>
        <v>1.0004004108108109</v>
      </c>
      <c r="G59" s="119">
        <f t="shared" si="46"/>
        <v>6.4243567567567579E-3</v>
      </c>
      <c r="H59" s="110">
        <f t="shared" si="47"/>
        <v>1.6428360864864868</v>
      </c>
      <c r="I59" t="s">
        <v>19</v>
      </c>
      <c r="K59" s="110">
        <f t="shared" si="48"/>
        <v>1.1199999999999999</v>
      </c>
      <c r="L59" s="110">
        <f t="shared" si="49"/>
        <v>1.038918918918919</v>
      </c>
      <c r="M59" s="118">
        <f t="shared" si="50"/>
        <v>1.119144237837838</v>
      </c>
      <c r="N59" s="119">
        <f t="shared" si="51"/>
        <v>1.3402054054054056E-2</v>
      </c>
      <c r="O59" s="110">
        <f t="shared" si="52"/>
        <v>2.4593496432432436</v>
      </c>
      <c r="P59" t="s">
        <v>19</v>
      </c>
      <c r="R59" s="50"/>
      <c r="U59" s="104">
        <f t="shared" si="53"/>
        <v>1.4970146221361769</v>
      </c>
      <c r="W59" s="3">
        <v>0.94522000000000006</v>
      </c>
      <c r="X59" s="4">
        <v>6.0700000000000007E-3</v>
      </c>
      <c r="Z59" s="3">
        <v>1.0772200000000001</v>
      </c>
      <c r="AA59" s="4">
        <v>1.2900000000000002E-2</v>
      </c>
    </row>
    <row r="60" spans="1:27" hidden="1" x14ac:dyDescent="0.2">
      <c r="D60">
        <f t="shared" si="43"/>
        <v>1.25</v>
      </c>
      <c r="E60" s="110">
        <f t="shared" si="44"/>
        <v>1.0810810810810811</v>
      </c>
      <c r="F60" s="118">
        <f t="shared" si="45"/>
        <v>337.62967567567568</v>
      </c>
      <c r="G60" s="119">
        <f t="shared" si="46"/>
        <v>3.2570594594594597</v>
      </c>
      <c r="H60" s="110">
        <f t="shared" si="47"/>
        <v>663.33562162162161</v>
      </c>
      <c r="I60" t="s">
        <v>20</v>
      </c>
      <c r="K60" s="110">
        <f t="shared" si="48"/>
        <v>1.1666666666666667</v>
      </c>
      <c r="L60" s="110">
        <f t="shared" si="49"/>
        <v>1.0540540540540542</v>
      </c>
      <c r="M60" s="118">
        <f t="shared" si="50"/>
        <v>483.80273675675681</v>
      </c>
      <c r="N60" s="119">
        <f t="shared" si="51"/>
        <v>6.8374062162162179</v>
      </c>
      <c r="O60" s="110">
        <f t="shared" si="52"/>
        <v>1167.5433583783786</v>
      </c>
      <c r="P60" t="s">
        <v>20</v>
      </c>
      <c r="R60" s="50"/>
      <c r="U60" s="104">
        <f t="shared" si="53"/>
        <v>1.7601095438296332</v>
      </c>
      <c r="W60" s="3">
        <v>312.30745000000002</v>
      </c>
      <c r="X60" s="4">
        <v>3.0127800000000002</v>
      </c>
      <c r="Z60" s="3">
        <v>458.99234000000001</v>
      </c>
      <c r="AA60" s="4">
        <v>6.4867700000000008</v>
      </c>
    </row>
    <row r="61" spans="1:27" hidden="1" x14ac:dyDescent="0.2">
      <c r="D61">
        <f t="shared" si="43"/>
        <v>1.4</v>
      </c>
      <c r="E61" s="110">
        <f t="shared" si="44"/>
        <v>1.1297297297297297</v>
      </c>
      <c r="F61" s="118">
        <f t="shared" si="45"/>
        <v>559.71778232432439</v>
      </c>
      <c r="G61" s="119">
        <f t="shared" si="46"/>
        <v>15.912954972972976</v>
      </c>
      <c r="H61" s="110">
        <f t="shared" si="47"/>
        <v>2151.0132796216221</v>
      </c>
      <c r="I61" t="s">
        <v>20</v>
      </c>
      <c r="K61" s="110">
        <f t="shared" si="48"/>
        <v>1.2666666666666666</v>
      </c>
      <c r="L61" s="110">
        <f t="shared" si="49"/>
        <v>1.0864864864864865</v>
      </c>
      <c r="M61" s="118">
        <f t="shared" si="50"/>
        <v>1025.4089967567568</v>
      </c>
      <c r="N61" s="119">
        <f t="shared" si="51"/>
        <v>35.194002648648649</v>
      </c>
      <c r="O61" s="110">
        <f t="shared" si="52"/>
        <v>4544.8092616216218</v>
      </c>
      <c r="P61" t="s">
        <v>20</v>
      </c>
      <c r="R61" s="50"/>
      <c r="U61" s="104">
        <f t="shared" si="53"/>
        <v>2.1128689928037474</v>
      </c>
      <c r="W61" s="3">
        <v>495.44397000000004</v>
      </c>
      <c r="X61" s="4">
        <v>14.085630000000002</v>
      </c>
      <c r="Z61" s="3">
        <v>943.78440000000012</v>
      </c>
      <c r="AA61" s="4">
        <v>32.392490000000002</v>
      </c>
    </row>
    <row r="62" spans="1:27" hidden="1" x14ac:dyDescent="0.2">
      <c r="D62">
        <f t="shared" si="43"/>
        <v>1.4</v>
      </c>
      <c r="E62" s="110">
        <f t="shared" si="44"/>
        <v>1.1297297297297297</v>
      </c>
      <c r="F62" s="118">
        <f t="shared" si="45"/>
        <v>712.18680708108116</v>
      </c>
      <c r="G62" s="119">
        <f t="shared" si="46"/>
        <v>27.957670162162167</v>
      </c>
      <c r="H62" s="110">
        <f t="shared" si="47"/>
        <v>3507.9538232972977</v>
      </c>
      <c r="I62" t="s">
        <v>20</v>
      </c>
      <c r="K62" s="110">
        <f t="shared" si="48"/>
        <v>1.2666666666666666</v>
      </c>
      <c r="L62" s="110">
        <f t="shared" si="49"/>
        <v>1.0864864864864865</v>
      </c>
      <c r="M62" s="118">
        <f t="shared" si="50"/>
        <v>1318.1269482162163</v>
      </c>
      <c r="N62" s="119">
        <f t="shared" si="51"/>
        <v>64.268478810810819</v>
      </c>
      <c r="O62" s="110">
        <f t="shared" si="52"/>
        <v>7744.9748292972981</v>
      </c>
      <c r="P62" t="s">
        <v>20</v>
      </c>
      <c r="R62" s="50"/>
      <c r="U62" s="104">
        <f t="shared" si="53"/>
        <v>2.2078326053954203</v>
      </c>
      <c r="W62" s="3">
        <v>630.4045900000001</v>
      </c>
      <c r="X62" s="4">
        <v>24.747220000000002</v>
      </c>
      <c r="Z62" s="3">
        <v>1213.2014200000001</v>
      </c>
      <c r="AA62" s="4">
        <v>59.152580000000007</v>
      </c>
    </row>
    <row r="63" spans="1:27" hidden="1" x14ac:dyDescent="0.2">
      <c r="D63">
        <f t="shared" si="43"/>
        <v>1.1000000000000001</v>
      </c>
      <c r="E63" s="110">
        <f t="shared" si="44"/>
        <v>1.0324324324324325</v>
      </c>
      <c r="F63" s="113">
        <f t="shared" si="45"/>
        <v>1392.6309697297299</v>
      </c>
      <c r="G63" s="120">
        <f t="shared" si="46"/>
        <v>105.38128691891893</v>
      </c>
      <c r="H63" s="110">
        <f t="shared" si="47"/>
        <v>11930.759661621621</v>
      </c>
      <c r="I63" t="s">
        <v>20</v>
      </c>
      <c r="K63" s="110">
        <f t="shared" si="48"/>
        <v>1.0666666666666667</v>
      </c>
      <c r="L63" s="110">
        <f t="shared" si="49"/>
        <v>1.0216216216216216</v>
      </c>
      <c r="M63" s="113">
        <f t="shared" si="50"/>
        <v>1708.7005036216217</v>
      </c>
      <c r="N63" s="120">
        <f t="shared" si="51"/>
        <v>228.12704562162165</v>
      </c>
      <c r="O63" s="110">
        <f t="shared" si="52"/>
        <v>24521.405065783787</v>
      </c>
      <c r="P63" t="s">
        <v>20</v>
      </c>
      <c r="R63" s="50"/>
      <c r="U63" s="104">
        <f t="shared" si="53"/>
        <v>2.0553096165924152</v>
      </c>
      <c r="W63" s="5">
        <v>1348.8834000000002</v>
      </c>
      <c r="X63" s="6">
        <v>102.07088</v>
      </c>
      <c r="Z63" s="5">
        <v>1672.5375300000001</v>
      </c>
      <c r="AA63" s="6">
        <v>223.29896000000002</v>
      </c>
    </row>
    <row r="64" spans="1:27" hidden="1" x14ac:dyDescent="0.2">
      <c r="U64" s="104"/>
    </row>
    <row r="65" spans="4:27" hidden="1" x14ac:dyDescent="0.2">
      <c r="F65" s="116" t="s">
        <v>87</v>
      </c>
      <c r="G65" s="117"/>
      <c r="H65" s="110">
        <v>0.42</v>
      </c>
      <c r="M65" s="116" t="s">
        <v>88</v>
      </c>
      <c r="N65" s="117"/>
      <c r="O65" s="110">
        <v>0.42</v>
      </c>
      <c r="R65" s="50"/>
      <c r="U65" s="104"/>
      <c r="W65" s="1" t="s">
        <v>87</v>
      </c>
      <c r="X65" s="2"/>
      <c r="Z65" s="1" t="s">
        <v>88</v>
      </c>
      <c r="AA65" s="2"/>
    </row>
    <row r="66" spans="4:27" hidden="1" x14ac:dyDescent="0.2">
      <c r="F66" s="118" t="s">
        <v>15</v>
      </c>
      <c r="G66" s="119" t="s">
        <v>16</v>
      </c>
      <c r="H66" s="110" t="s">
        <v>4</v>
      </c>
      <c r="M66" s="118" t="s">
        <v>15</v>
      </c>
      <c r="N66" s="119" t="s">
        <v>16</v>
      </c>
      <c r="O66" s="110" t="s">
        <v>4</v>
      </c>
      <c r="R66" s="50" t="s">
        <v>116</v>
      </c>
      <c r="U66" s="104"/>
      <c r="W66" s="3" t="s">
        <v>15</v>
      </c>
      <c r="X66" s="4" t="s">
        <v>16</v>
      </c>
      <c r="Z66" s="3" t="s">
        <v>15</v>
      </c>
      <c r="AA66" s="4" t="s">
        <v>16</v>
      </c>
    </row>
    <row r="67" spans="4:27" hidden="1" x14ac:dyDescent="0.2">
      <c r="D67">
        <f t="shared" ref="D67:D72" si="54">D58</f>
        <v>1.18</v>
      </c>
      <c r="E67" s="110">
        <f t="shared" ref="E67:E72" si="55">(D67-1)*0.12/$H$65+1</f>
        <v>1.0514285714285714</v>
      </c>
      <c r="F67" s="118">
        <f t="shared" ref="F67:F72" si="56">E67*W67</f>
        <v>2.0743634285714285</v>
      </c>
      <c r="G67" s="119">
        <f t="shared" ref="G67:G72" si="57">E67*X67</f>
        <v>1.3573942857142859E-2</v>
      </c>
      <c r="H67" s="110">
        <f t="shared" ref="H67:H72" si="58">F67+G67*aantal_kamers</f>
        <v>3.4317577142857143</v>
      </c>
      <c r="I67" t="s">
        <v>19</v>
      </c>
      <c r="K67" s="110">
        <f t="shared" ref="K67:K72" si="59">K58</f>
        <v>1.1199999999999999</v>
      </c>
      <c r="L67" s="110">
        <f t="shared" ref="L67:L72" si="60">(K67-1)*0.12/$O$65+1</f>
        <v>1.0342857142857143</v>
      </c>
      <c r="M67" s="118">
        <f t="shared" ref="M67:M72" si="61">L67*Z67</f>
        <v>2.5357376</v>
      </c>
      <c r="N67" s="119">
        <f t="shared" ref="N67:N72" si="62">L67*AA67</f>
        <v>2.6705257142857146E-2</v>
      </c>
      <c r="O67" s="110">
        <f t="shared" ref="O67:O72" si="63">M67+N67*aantal_kamers</f>
        <v>5.2062633142857146</v>
      </c>
      <c r="P67" t="s">
        <v>19</v>
      </c>
      <c r="R67" s="50"/>
      <c r="U67" s="104">
        <f t="shared" ref="U67:U72" si="64">O67/H67</f>
        <v>1.5170835903167323</v>
      </c>
      <c r="W67" s="3">
        <v>1.9729000000000001</v>
      </c>
      <c r="X67" s="4">
        <v>1.2910000000000001E-2</v>
      </c>
      <c r="Z67" s="3">
        <v>2.4516800000000001</v>
      </c>
      <c r="AA67" s="4">
        <v>2.5820000000000003E-2</v>
      </c>
    </row>
    <row r="68" spans="4:27" hidden="1" x14ac:dyDescent="0.2">
      <c r="D68">
        <f t="shared" si="54"/>
        <v>1.18</v>
      </c>
      <c r="E68" s="110">
        <f t="shared" si="55"/>
        <v>1.0514285714285714</v>
      </c>
      <c r="F68" s="118">
        <f t="shared" si="56"/>
        <v>1.1387181714285715</v>
      </c>
      <c r="G68" s="119">
        <f t="shared" si="57"/>
        <v>7.0130285714285721E-3</v>
      </c>
      <c r="H68" s="110">
        <f t="shared" si="58"/>
        <v>1.8400210285714287</v>
      </c>
      <c r="I68" t="s">
        <v>19</v>
      </c>
      <c r="K68" s="110">
        <f t="shared" si="59"/>
        <v>1.1199999999999999</v>
      </c>
      <c r="L68" s="110">
        <f t="shared" si="60"/>
        <v>1.0342857142857143</v>
      </c>
      <c r="M68" s="118">
        <f t="shared" si="61"/>
        <v>1.4174678857142857</v>
      </c>
      <c r="N68" s="119">
        <f t="shared" si="62"/>
        <v>1.4128342857142857E-2</v>
      </c>
      <c r="O68" s="110">
        <f t="shared" si="63"/>
        <v>2.8303021714285714</v>
      </c>
      <c r="P68" t="s">
        <v>19</v>
      </c>
      <c r="R68" s="50"/>
      <c r="U68" s="104">
        <f t="shared" si="64"/>
        <v>1.5381901225476677</v>
      </c>
      <c r="W68" s="3">
        <v>1.0830200000000001</v>
      </c>
      <c r="X68" s="4">
        <v>6.6700000000000006E-3</v>
      </c>
      <c r="Z68" s="3">
        <v>1.3704800000000001</v>
      </c>
      <c r="AA68" s="4">
        <v>1.366E-2</v>
      </c>
    </row>
    <row r="69" spans="4:27" hidden="1" x14ac:dyDescent="0.2">
      <c r="D69">
        <f t="shared" si="54"/>
        <v>1.25</v>
      </c>
      <c r="E69" s="110">
        <f t="shared" si="55"/>
        <v>1.0714285714285714</v>
      </c>
      <c r="F69" s="118">
        <f t="shared" si="56"/>
        <v>384.42803571428573</v>
      </c>
      <c r="G69" s="119">
        <f t="shared" si="57"/>
        <v>3.4834178571428573</v>
      </c>
      <c r="H69" s="110">
        <f t="shared" si="58"/>
        <v>732.7698214285715</v>
      </c>
      <c r="I69" t="s">
        <v>20</v>
      </c>
      <c r="K69" s="110">
        <f t="shared" si="59"/>
        <v>1.1666666666666667</v>
      </c>
      <c r="L69" s="110">
        <f t="shared" si="60"/>
        <v>1.0476190476190477</v>
      </c>
      <c r="M69" s="118">
        <f t="shared" si="61"/>
        <v>555.3027542857144</v>
      </c>
      <c r="N69" s="119">
        <f t="shared" si="62"/>
        <v>7.4597600000000011</v>
      </c>
      <c r="O69" s="110">
        <f t="shared" si="63"/>
        <v>1301.2787542857145</v>
      </c>
      <c r="P69" t="s">
        <v>20</v>
      </c>
      <c r="R69" s="50"/>
      <c r="U69" s="104">
        <f t="shared" si="64"/>
        <v>1.7758356256386301</v>
      </c>
      <c r="W69" s="3">
        <v>358.79950000000002</v>
      </c>
      <c r="X69" s="4">
        <v>3.2511900000000002</v>
      </c>
      <c r="Z69" s="3">
        <v>530.06172000000004</v>
      </c>
      <c r="AA69" s="4">
        <v>7.120680000000001</v>
      </c>
    </row>
    <row r="70" spans="4:27" hidden="1" x14ac:dyDescent="0.2">
      <c r="D70">
        <f t="shared" si="54"/>
        <v>1.4</v>
      </c>
      <c r="E70" s="110">
        <f t="shared" si="55"/>
        <v>1.1142857142857143</v>
      </c>
      <c r="F70" s="118">
        <f t="shared" si="56"/>
        <v>767.99678057142864</v>
      </c>
      <c r="G70" s="119">
        <f t="shared" si="57"/>
        <v>16.689292285714288</v>
      </c>
      <c r="H70" s="110">
        <f t="shared" si="58"/>
        <v>2436.9260091428573</v>
      </c>
      <c r="I70" t="s">
        <v>20</v>
      </c>
      <c r="K70" s="110">
        <f t="shared" si="59"/>
        <v>1.2666666666666666</v>
      </c>
      <c r="L70" s="110">
        <f t="shared" si="60"/>
        <v>1.0761904761904761</v>
      </c>
      <c r="M70" s="118">
        <f t="shared" si="61"/>
        <v>1153.4991033333333</v>
      </c>
      <c r="N70" s="119">
        <f t="shared" si="62"/>
        <v>38.205310761904769</v>
      </c>
      <c r="O70" s="110">
        <f t="shared" si="63"/>
        <v>4974.0301795238101</v>
      </c>
      <c r="P70" t="s">
        <v>20</v>
      </c>
      <c r="R70" s="50"/>
      <c r="U70" s="104">
        <f t="shared" si="64"/>
        <v>2.0411084131657042</v>
      </c>
      <c r="W70" s="3">
        <v>689.22788000000003</v>
      </c>
      <c r="X70" s="4">
        <v>14.977570000000002</v>
      </c>
      <c r="Z70" s="3">
        <v>1071.83545</v>
      </c>
      <c r="AA70" s="4">
        <v>35.500510000000006</v>
      </c>
    </row>
    <row r="71" spans="4:27" hidden="1" x14ac:dyDescent="0.2">
      <c r="D71">
        <f t="shared" si="54"/>
        <v>1.4</v>
      </c>
      <c r="E71" s="110">
        <f t="shared" si="55"/>
        <v>1.1142857142857143</v>
      </c>
      <c r="F71" s="118">
        <f t="shared" si="56"/>
        <v>1025.477365714286</v>
      </c>
      <c r="G71" s="119">
        <f t="shared" si="57"/>
        <v>29.168478857142862</v>
      </c>
      <c r="H71" s="110">
        <f t="shared" si="58"/>
        <v>3942.3252514285723</v>
      </c>
      <c r="I71" t="s">
        <v>20</v>
      </c>
      <c r="K71" s="110">
        <f t="shared" si="59"/>
        <v>1.2666666666666666</v>
      </c>
      <c r="L71" s="110">
        <f t="shared" si="60"/>
        <v>1.0761904761904761</v>
      </c>
      <c r="M71" s="118">
        <f t="shared" si="61"/>
        <v>1475.9100791428573</v>
      </c>
      <c r="N71" s="119">
        <f t="shared" si="62"/>
        <v>69.443999333333338</v>
      </c>
      <c r="O71" s="110">
        <f t="shared" si="63"/>
        <v>8420.3100124761913</v>
      </c>
      <c r="P71" t="s">
        <v>20</v>
      </c>
      <c r="R71" s="50"/>
      <c r="U71" s="104">
        <f t="shared" si="64"/>
        <v>2.1358740021323559</v>
      </c>
      <c r="W71" s="3">
        <v>920.30020000000013</v>
      </c>
      <c r="X71" s="4">
        <v>26.176840000000002</v>
      </c>
      <c r="Z71" s="3">
        <v>1371.4208700000001</v>
      </c>
      <c r="AA71" s="4">
        <v>64.52761000000001</v>
      </c>
    </row>
    <row r="72" spans="4:27" hidden="1" x14ac:dyDescent="0.2">
      <c r="D72">
        <f t="shared" si="54"/>
        <v>1.1000000000000001</v>
      </c>
      <c r="E72" s="110">
        <f t="shared" si="55"/>
        <v>1.0285714285714287</v>
      </c>
      <c r="F72" s="113">
        <f t="shared" si="56"/>
        <v>1503.8914834285717</v>
      </c>
      <c r="G72" s="120">
        <f t="shared" si="57"/>
        <v>115.02371314285716</v>
      </c>
      <c r="H72" s="110">
        <f t="shared" si="58"/>
        <v>13006.262797714287</v>
      </c>
      <c r="I72" t="s">
        <v>20</v>
      </c>
      <c r="K72" s="110">
        <f t="shared" si="59"/>
        <v>1.0666666666666667</v>
      </c>
      <c r="L72" s="110">
        <f t="shared" si="60"/>
        <v>1.019047619047619</v>
      </c>
      <c r="M72" s="113">
        <f t="shared" si="61"/>
        <v>1855.3948271428571</v>
      </c>
      <c r="N72" s="120">
        <f t="shared" si="62"/>
        <v>248.31041619047619</v>
      </c>
      <c r="O72" s="110">
        <f t="shared" si="63"/>
        <v>26686.436446190473</v>
      </c>
      <c r="P72" t="s">
        <v>20</v>
      </c>
      <c r="R72" s="50"/>
      <c r="U72" s="104">
        <f t="shared" si="64"/>
        <v>2.0518143344666488</v>
      </c>
      <c r="W72" s="5">
        <v>1462.1167200000002</v>
      </c>
      <c r="X72" s="6">
        <v>111.82861000000001</v>
      </c>
      <c r="Z72" s="5">
        <v>1820.7145500000001</v>
      </c>
      <c r="AA72" s="6">
        <v>243.66910000000001</v>
      </c>
    </row>
    <row r="73" spans="4:27" hidden="1" x14ac:dyDescent="0.2">
      <c r="U73" s="104"/>
    </row>
    <row r="74" spans="4:27" hidden="1" x14ac:dyDescent="0.2">
      <c r="F74" s="116" t="s">
        <v>87</v>
      </c>
      <c r="G74" s="117"/>
      <c r="H74" s="110">
        <v>0.5</v>
      </c>
      <c r="M74" s="116" t="s">
        <v>88</v>
      </c>
      <c r="N74" s="117"/>
      <c r="O74" s="110">
        <v>0.5</v>
      </c>
      <c r="R74" s="50"/>
      <c r="U74" s="104"/>
      <c r="W74" s="1" t="s">
        <v>87</v>
      </c>
      <c r="X74" s="2"/>
      <c r="Z74" s="1" t="s">
        <v>88</v>
      </c>
      <c r="AA74" s="2"/>
    </row>
    <row r="75" spans="4:27" hidden="1" x14ac:dyDescent="0.2">
      <c r="F75" s="118" t="s">
        <v>15</v>
      </c>
      <c r="G75" s="119" t="s">
        <v>16</v>
      </c>
      <c r="H75" s="110" t="s">
        <v>4</v>
      </c>
      <c r="M75" s="118" t="s">
        <v>15</v>
      </c>
      <c r="N75" s="119" t="s">
        <v>16</v>
      </c>
      <c r="O75" s="110" t="s">
        <v>4</v>
      </c>
      <c r="R75" s="50" t="s">
        <v>117</v>
      </c>
      <c r="U75" s="104"/>
      <c r="W75" s="3" t="s">
        <v>15</v>
      </c>
      <c r="X75" s="4" t="s">
        <v>16</v>
      </c>
      <c r="Z75" s="3" t="s">
        <v>15</v>
      </c>
      <c r="AA75" s="4" t="s">
        <v>16</v>
      </c>
    </row>
    <row r="76" spans="4:27" hidden="1" x14ac:dyDescent="0.2">
      <c r="D76">
        <f t="shared" ref="D76:D81" si="65">D67</f>
        <v>1.18</v>
      </c>
      <c r="E76" s="110">
        <f t="shared" ref="E76:E81" si="66">(D76-1)*0.12/$H$74+1</f>
        <v>1.0431999999999999</v>
      </c>
      <c r="F76" s="118">
        <f t="shared" ref="F76:F81" si="67">E76*W76</f>
        <v>2.1564717439999996</v>
      </c>
      <c r="G76" s="119">
        <f t="shared" ref="G76:G81" si="68">E76*X76</f>
        <v>1.6242624000000001E-2</v>
      </c>
      <c r="H76" s="110">
        <f t="shared" ref="H76:H81" si="69">F76+G76*aantal_kamers</f>
        <v>3.7807341439999997</v>
      </c>
      <c r="I76" t="s">
        <v>19</v>
      </c>
      <c r="K76" s="110">
        <f t="shared" ref="K76:K81" si="70">K67</f>
        <v>1.1199999999999999</v>
      </c>
      <c r="L76" s="110">
        <f t="shared" ref="L76:L81" si="71">(K76-1)*0.12/$O$74+1</f>
        <v>1.0287999999999999</v>
      </c>
      <c r="M76" s="118">
        <f t="shared" ref="M76:M81" si="72">L76*Z76</f>
        <v>2.6493246080000001</v>
      </c>
      <c r="N76" s="119">
        <f t="shared" ref="N76:N81" si="73">L76*AA76</f>
        <v>3.0308448000000002E-2</v>
      </c>
      <c r="O76" s="110">
        <f t="shared" ref="O76:O81" si="74">M76+N76*aantal_kamers</f>
        <v>5.6801694080000003</v>
      </c>
      <c r="P76" t="s">
        <v>19</v>
      </c>
      <c r="R76" s="50"/>
      <c r="U76" s="104">
        <f t="shared" ref="U76:U81" si="75">O76/H76</f>
        <v>1.5023985267555486</v>
      </c>
      <c r="W76" s="3">
        <v>2.06717</v>
      </c>
      <c r="X76" s="4">
        <v>1.5570000000000001E-2</v>
      </c>
      <c r="Z76" s="3">
        <v>2.5751600000000003</v>
      </c>
      <c r="AA76" s="4">
        <v>2.9460000000000004E-2</v>
      </c>
    </row>
    <row r="77" spans="4:27" hidden="1" x14ac:dyDescent="0.2">
      <c r="D77">
        <f t="shared" si="65"/>
        <v>1.18</v>
      </c>
      <c r="E77" s="110">
        <f t="shared" si="66"/>
        <v>1.0431999999999999</v>
      </c>
      <c r="F77" s="118">
        <f t="shared" si="67"/>
        <v>1.1943179519999998</v>
      </c>
      <c r="G77" s="119">
        <f t="shared" si="68"/>
        <v>8.6064000000000002E-3</v>
      </c>
      <c r="H77" s="110">
        <f t="shared" si="69"/>
        <v>2.0549579519999996</v>
      </c>
      <c r="I77" t="s">
        <v>19</v>
      </c>
      <c r="K77" s="110">
        <f t="shared" si="70"/>
        <v>1.1199999999999999</v>
      </c>
      <c r="L77" s="110">
        <f t="shared" si="71"/>
        <v>1.0287999999999999</v>
      </c>
      <c r="M77" s="118">
        <f t="shared" si="72"/>
        <v>1.4233859520000001</v>
      </c>
      <c r="N77" s="119">
        <f t="shared" si="73"/>
        <v>1.6327056E-2</v>
      </c>
      <c r="O77" s="110">
        <f t="shared" si="74"/>
        <v>3.0560915519999998</v>
      </c>
      <c r="P77" t="s">
        <v>19</v>
      </c>
      <c r="R77" s="50"/>
      <c r="U77" s="104">
        <f t="shared" si="75"/>
        <v>1.4871796033712714</v>
      </c>
      <c r="W77" s="3">
        <v>1.14486</v>
      </c>
      <c r="X77" s="4">
        <v>8.2500000000000004E-3</v>
      </c>
      <c r="Z77" s="3">
        <v>1.3835400000000002</v>
      </c>
      <c r="AA77" s="4">
        <v>1.5870000000000002E-2</v>
      </c>
    </row>
    <row r="78" spans="4:27" hidden="1" x14ac:dyDescent="0.2">
      <c r="D78">
        <f t="shared" si="65"/>
        <v>1.25</v>
      </c>
      <c r="E78" s="110">
        <f t="shared" si="66"/>
        <v>1.06</v>
      </c>
      <c r="F78" s="118">
        <f t="shared" si="67"/>
        <v>412.72058240000007</v>
      </c>
      <c r="G78" s="119">
        <f t="shared" si="68"/>
        <v>4.2926396000000002</v>
      </c>
      <c r="H78" s="110">
        <f t="shared" si="69"/>
        <v>841.98454240000001</v>
      </c>
      <c r="I78" t="s">
        <v>20</v>
      </c>
      <c r="K78" s="110">
        <f t="shared" si="70"/>
        <v>1.1666666666666667</v>
      </c>
      <c r="L78" s="110">
        <f t="shared" si="71"/>
        <v>1.04</v>
      </c>
      <c r="M78" s="118">
        <f t="shared" si="72"/>
        <v>588.01213120000011</v>
      </c>
      <c r="N78" s="119">
        <f t="shared" si="73"/>
        <v>8.6190312000000002</v>
      </c>
      <c r="O78" s="110">
        <f t="shared" si="74"/>
        <v>1449.9152512000001</v>
      </c>
      <c r="P78" t="s">
        <v>20</v>
      </c>
      <c r="R78" s="50"/>
      <c r="U78" s="104">
        <f t="shared" si="75"/>
        <v>1.7220212227021996</v>
      </c>
      <c r="W78" s="3">
        <v>389.35904000000005</v>
      </c>
      <c r="X78" s="4">
        <v>4.0496600000000003</v>
      </c>
      <c r="Z78" s="3">
        <v>565.39628000000005</v>
      </c>
      <c r="AA78" s="4">
        <v>8.2875300000000003</v>
      </c>
    </row>
    <row r="79" spans="4:27" hidden="1" x14ac:dyDescent="0.2">
      <c r="D79">
        <f t="shared" si="65"/>
        <v>1.4</v>
      </c>
      <c r="E79" s="110">
        <f t="shared" si="66"/>
        <v>1.0960000000000001</v>
      </c>
      <c r="F79" s="118">
        <f t="shared" si="67"/>
        <v>778.39702096000008</v>
      </c>
      <c r="G79" s="119">
        <f t="shared" si="68"/>
        <v>19.619419280000002</v>
      </c>
      <c r="H79" s="110">
        <f t="shared" si="69"/>
        <v>2740.3389489600004</v>
      </c>
      <c r="I79" t="s">
        <v>20</v>
      </c>
      <c r="K79" s="110">
        <f t="shared" si="70"/>
        <v>1.2666666666666666</v>
      </c>
      <c r="L79" s="110">
        <f t="shared" si="71"/>
        <v>1.0640000000000001</v>
      </c>
      <c r="M79" s="118">
        <f t="shared" si="72"/>
        <v>1313.4539594400001</v>
      </c>
      <c r="N79" s="119">
        <f t="shared" si="73"/>
        <v>43.506151360000004</v>
      </c>
      <c r="O79" s="110">
        <f t="shared" si="74"/>
        <v>5664.0690954400006</v>
      </c>
      <c r="P79" t="s">
        <v>20</v>
      </c>
      <c r="R79" s="50"/>
      <c r="U79" s="104">
        <f t="shared" si="75"/>
        <v>2.0669228153654493</v>
      </c>
      <c r="W79" s="3">
        <v>710.21626000000003</v>
      </c>
      <c r="X79" s="4">
        <v>17.900930000000002</v>
      </c>
      <c r="Z79" s="3">
        <v>1234.44921</v>
      </c>
      <c r="AA79" s="4">
        <v>40.889240000000001</v>
      </c>
    </row>
    <row r="80" spans="4:27" hidden="1" x14ac:dyDescent="0.2">
      <c r="D80">
        <f t="shared" si="65"/>
        <v>1.4</v>
      </c>
      <c r="E80" s="110">
        <f t="shared" si="66"/>
        <v>1.0960000000000001</v>
      </c>
      <c r="F80" s="118">
        <f t="shared" si="67"/>
        <v>935.60730480000018</v>
      </c>
      <c r="G80" s="119">
        <f t="shared" si="68"/>
        <v>34.734256640000005</v>
      </c>
      <c r="H80" s="110">
        <f t="shared" si="69"/>
        <v>4409.0329688000002</v>
      </c>
      <c r="I80" t="s">
        <v>20</v>
      </c>
      <c r="K80" s="110">
        <f t="shared" si="70"/>
        <v>1.2666666666666666</v>
      </c>
      <c r="L80" s="110">
        <f t="shared" si="71"/>
        <v>1.0640000000000001</v>
      </c>
      <c r="M80" s="118">
        <f t="shared" si="72"/>
        <v>1266.2673682400002</v>
      </c>
      <c r="N80" s="119">
        <f t="shared" si="73"/>
        <v>80.100750240000011</v>
      </c>
      <c r="O80" s="110">
        <f t="shared" si="74"/>
        <v>9276.3423922400016</v>
      </c>
      <c r="P80" t="s">
        <v>20</v>
      </c>
      <c r="R80" s="50"/>
      <c r="U80" s="104">
        <f t="shared" si="75"/>
        <v>2.1039403556024507</v>
      </c>
      <c r="W80" s="3">
        <v>853.6563000000001</v>
      </c>
      <c r="X80" s="4">
        <v>31.691840000000003</v>
      </c>
      <c r="Z80" s="3">
        <v>1190.1009100000001</v>
      </c>
      <c r="AA80" s="4">
        <v>75.282660000000007</v>
      </c>
    </row>
    <row r="81" spans="4:27" hidden="1" x14ac:dyDescent="0.2">
      <c r="D81">
        <f t="shared" si="65"/>
        <v>1.1000000000000001</v>
      </c>
      <c r="E81" s="110">
        <f t="shared" si="66"/>
        <v>1.024</v>
      </c>
      <c r="F81" s="113">
        <f t="shared" si="67"/>
        <v>1509.8560307200003</v>
      </c>
      <c r="G81" s="120">
        <f t="shared" si="68"/>
        <v>132.65816576</v>
      </c>
      <c r="H81" s="110">
        <f t="shared" si="69"/>
        <v>14775.672606720002</v>
      </c>
      <c r="I81" t="s">
        <v>20</v>
      </c>
      <c r="K81" s="110">
        <f t="shared" si="70"/>
        <v>1.0666666666666667</v>
      </c>
      <c r="L81" s="110">
        <f t="shared" si="71"/>
        <v>1.016</v>
      </c>
      <c r="M81" s="113">
        <f t="shared" si="72"/>
        <v>1816.3941726400003</v>
      </c>
      <c r="N81" s="120">
        <f t="shared" si="73"/>
        <v>285.07977528000004</v>
      </c>
      <c r="O81" s="110">
        <f t="shared" si="74"/>
        <v>30324.371700640004</v>
      </c>
      <c r="P81" t="s">
        <v>20</v>
      </c>
      <c r="R81" s="50"/>
      <c r="U81" s="104">
        <f t="shared" si="75"/>
        <v>2.0523175159449885</v>
      </c>
      <c r="W81" s="5">
        <v>1474.4687800000002</v>
      </c>
      <c r="X81" s="6">
        <v>129.54899</v>
      </c>
      <c r="Z81" s="5">
        <v>1787.7895400000002</v>
      </c>
      <c r="AA81" s="6">
        <v>280.59033000000005</v>
      </c>
    </row>
    <row r="82" spans="4:27" hidden="1" x14ac:dyDescent="0.2"/>
    <row r="83" spans="4:27" hidden="1" x14ac:dyDescent="0.2">
      <c r="T83" t="s">
        <v>98</v>
      </c>
      <c r="U83" s="105">
        <f>MIN(U22:U81)</f>
        <v>1.444670534685998</v>
      </c>
    </row>
    <row r="84" spans="4:27" hidden="1" x14ac:dyDescent="0.2">
      <c r="T84" t="s">
        <v>99</v>
      </c>
      <c r="U84" s="105">
        <f>MAX(U22:U81)</f>
        <v>2.2078326053954203</v>
      </c>
    </row>
    <row r="85" spans="4:27" hidden="1" x14ac:dyDescent="0.2"/>
  </sheetData>
  <sheetCalcPr fullCalcOnLoad="1"/>
  <phoneticPr fontId="0" type="noConversion"/>
  <dataValidations count="3">
    <dataValidation type="list" allowBlank="1" showInputMessage="1" showErrorMessage="1" sqref="B4">
      <formula1>$A$30:$A$31</formula1>
    </dataValidation>
    <dataValidation type="list" allowBlank="1" showInputMessage="1" showErrorMessage="1" sqref="B5">
      <formula1>$A$35:$A$41</formula1>
    </dataValidation>
    <dataValidation type="whole" operator="greaterThanOrEqual" allowBlank="1" showInputMessage="1" showErrorMessage="1" errorTitle="hotelkamers is lager dan 20" error="De rekenregels voor hotels mogen toegepast worden vanaf 20 hotelkamers. " promptTitle="aantal hotelkamers" prompt="De rekenregels voor hotels mogen toegepast worden vanaf 20 hotelkamers. " sqref="B6">
      <formula1>20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2"/>
  </sheetPr>
  <dimension ref="A1:U51"/>
  <sheetViews>
    <sheetView workbookViewId="0">
      <selection activeCell="B6" sqref="B6"/>
    </sheetView>
  </sheetViews>
  <sheetFormatPr defaultRowHeight="12.75" x14ac:dyDescent="0.2"/>
  <cols>
    <col min="1" max="1" width="31.5703125" customWidth="1"/>
    <col min="2" max="2" width="41.7109375" customWidth="1"/>
    <col min="3" max="3" width="12.140625" customWidth="1"/>
    <col min="4" max="4" width="12.85546875" customWidth="1"/>
    <col min="5" max="5" width="11.85546875" customWidth="1"/>
    <col min="7" max="7" width="14.85546875" customWidth="1"/>
    <col min="8" max="8" width="20.28515625" customWidth="1"/>
    <col min="10" max="10" width="12.140625" customWidth="1"/>
    <col min="11" max="11" width="12.42578125" customWidth="1"/>
    <col min="12" max="12" width="11.28515625" customWidth="1"/>
    <col min="13" max="13" width="11.85546875" customWidth="1"/>
    <col min="14" max="14" width="13.140625" customWidth="1"/>
    <col min="15" max="15" width="9.42578125" customWidth="1"/>
    <col min="20" max="20" width="9.5703125" customWidth="1"/>
  </cols>
  <sheetData>
    <row r="1" spans="1:3" s="31" customFormat="1" x14ac:dyDescent="0.2">
      <c r="A1" s="30" t="s">
        <v>7</v>
      </c>
    </row>
    <row r="2" spans="1:3" s="33" customFormat="1" x14ac:dyDescent="0.2">
      <c r="A2" s="32"/>
    </row>
    <row r="3" spans="1:3" ht="13.5" thickBot="1" x14ac:dyDescent="0.25">
      <c r="A3" s="27" t="s">
        <v>52</v>
      </c>
    </row>
    <row r="4" spans="1:3" x14ac:dyDescent="0.2">
      <c r="A4" t="s">
        <v>9</v>
      </c>
      <c r="B4" s="40" t="s">
        <v>10</v>
      </c>
    </row>
    <row r="5" spans="1:3" x14ac:dyDescent="0.2">
      <c r="A5" t="s">
        <v>140</v>
      </c>
      <c r="B5" s="127" t="s">
        <v>141</v>
      </c>
    </row>
    <row r="6" spans="1:3" ht="13.5" thickBot="1" x14ac:dyDescent="0.25">
      <c r="A6" t="s">
        <v>18</v>
      </c>
      <c r="B6" s="41">
        <v>100</v>
      </c>
    </row>
    <row r="9" spans="1:3" ht="13.5" thickBot="1" x14ac:dyDescent="0.25">
      <c r="A9" s="27" t="s">
        <v>3</v>
      </c>
    </row>
    <row r="10" spans="1:3" x14ac:dyDescent="0.2">
      <c r="A10" t="s">
        <v>21</v>
      </c>
      <c r="B10" s="34">
        <f ca="1">INDIRECT(ADDRESS(24+10*$B$36,IF($B$4=$A$34,20,5)))</f>
        <v>1.3440300000000001</v>
      </c>
      <c r="C10" t="s">
        <v>19</v>
      </c>
    </row>
    <row r="11" spans="1:3" x14ac:dyDescent="0.2">
      <c r="A11" t="s">
        <v>22</v>
      </c>
      <c r="B11" s="35">
        <f ca="1">INDIRECT(ADDRESS(25+10*$B$36,IF($B$4=$A$34,20,5)))</f>
        <v>0.70842000000000005</v>
      </c>
      <c r="C11" t="s">
        <v>19</v>
      </c>
    </row>
    <row r="12" spans="1:3" x14ac:dyDescent="0.2">
      <c r="A12" t="s">
        <v>23</v>
      </c>
      <c r="B12" s="35">
        <f ca="1">INDIRECT(ADDRESS(26+10*$B$36,IF($B$4=$A$34,20,5)))</f>
        <v>239.33432999999999</v>
      </c>
      <c r="C12" t="s">
        <v>20</v>
      </c>
    </row>
    <row r="13" spans="1:3" x14ac:dyDescent="0.2">
      <c r="A13" t="s">
        <v>24</v>
      </c>
      <c r="B13" s="35">
        <f ca="1">INDIRECT(ADDRESS(27+10*$B$36,IF($B$4=$A$34,20,5)))</f>
        <v>830.77170999999998</v>
      </c>
      <c r="C13" t="s">
        <v>20</v>
      </c>
    </row>
    <row r="14" spans="1:3" x14ac:dyDescent="0.2">
      <c r="A14" t="s">
        <v>25</v>
      </c>
      <c r="B14" s="35">
        <f ca="1">INDIRECT(ADDRESS(28+10*$B$36,IF($B$4=$A$34,20,5)))</f>
        <v>1293.40392</v>
      </c>
      <c r="C14" t="s">
        <v>20</v>
      </c>
    </row>
    <row r="15" spans="1:3" ht="13.5" thickBot="1" x14ac:dyDescent="0.25">
      <c r="A15" t="s">
        <v>26</v>
      </c>
      <c r="B15" s="36">
        <f ca="1">INDIRECT(ADDRESS(29+10*$B$36,IF($B$4=$A$34,20,5)))</f>
        <v>3350.4899199999995</v>
      </c>
      <c r="C15" t="s">
        <v>20</v>
      </c>
    </row>
    <row r="20" spans="1:21" hidden="1" x14ac:dyDescent="0.2"/>
    <row r="21" spans="1:21" hidden="1" x14ac:dyDescent="0.2">
      <c r="A21" t="s">
        <v>14</v>
      </c>
      <c r="C21" t="s">
        <v>141</v>
      </c>
    </row>
    <row r="22" spans="1:21" hidden="1" x14ac:dyDescent="0.2">
      <c r="C22" s="1" t="s">
        <v>10</v>
      </c>
      <c r="D22" s="2"/>
      <c r="H22" s="1" t="s">
        <v>11</v>
      </c>
      <c r="I22" s="2"/>
      <c r="M22" s="1" t="s">
        <v>12</v>
      </c>
      <c r="N22" s="2"/>
      <c r="R22" s="1" t="s">
        <v>13</v>
      </c>
      <c r="S22" s="2"/>
    </row>
    <row r="23" spans="1:21" hidden="1" x14ac:dyDescent="0.2">
      <c r="A23" t="s">
        <v>21</v>
      </c>
      <c r="C23" s="3" t="s">
        <v>15</v>
      </c>
      <c r="D23" s="4" t="s">
        <v>16</v>
      </c>
      <c r="E23" t="s">
        <v>4</v>
      </c>
      <c r="H23" s="3" t="s">
        <v>15</v>
      </c>
      <c r="I23" s="4" t="s">
        <v>16</v>
      </c>
      <c r="J23" t="s">
        <v>4</v>
      </c>
      <c r="M23" s="3" t="s">
        <v>15</v>
      </c>
      <c r="N23" s="4" t="s">
        <v>16</v>
      </c>
      <c r="O23" t="s">
        <v>4</v>
      </c>
      <c r="R23" s="3" t="s">
        <v>15</v>
      </c>
      <c r="S23" s="4" t="s">
        <v>16</v>
      </c>
      <c r="T23" t="s">
        <v>4</v>
      </c>
    </row>
    <row r="24" spans="1:21" hidden="1" x14ac:dyDescent="0.2">
      <c r="A24" t="s">
        <v>22</v>
      </c>
      <c r="C24">
        <v>0.70703000000000005</v>
      </c>
      <c r="D24">
        <v>6.3699999999999998E-3</v>
      </c>
      <c r="E24">
        <f t="shared" ref="E24:E29" si="0">C24+D24*aantal_bedden</f>
        <v>1.3440300000000001</v>
      </c>
      <c r="F24" t="s">
        <v>19</v>
      </c>
      <c r="H24" s="100"/>
      <c r="I24" s="101"/>
      <c r="J24">
        <f t="shared" ref="J24:J29" si="1">H24+I24*aantal_bedden</f>
        <v>0</v>
      </c>
      <c r="K24" t="s">
        <v>19</v>
      </c>
      <c r="M24" s="100"/>
      <c r="N24" s="101"/>
      <c r="O24">
        <f t="shared" ref="O24:O29" si="2">M24+N24*aantal_bedden</f>
        <v>0</v>
      </c>
      <c r="P24" t="s">
        <v>19</v>
      </c>
      <c r="R24" s="100">
        <v>0.81011000000000011</v>
      </c>
      <c r="S24" s="101">
        <v>6.5000000000000006E-3</v>
      </c>
      <c r="T24">
        <f t="shared" ref="T24:T29" si="3">R24+S24*aantal_bedden</f>
        <v>1.4601100000000002</v>
      </c>
      <c r="U24" t="s">
        <v>19</v>
      </c>
    </row>
    <row r="25" spans="1:21" hidden="1" x14ac:dyDescent="0.2">
      <c r="A25" t="s">
        <v>23</v>
      </c>
      <c r="C25">
        <v>0.44441999999999998</v>
      </c>
      <c r="D25">
        <v>2.64E-3</v>
      </c>
      <c r="E25">
        <f t="shared" si="0"/>
        <v>0.70842000000000005</v>
      </c>
      <c r="F25" t="s">
        <v>19</v>
      </c>
      <c r="H25" s="100"/>
      <c r="I25" s="101"/>
      <c r="J25">
        <f t="shared" si="1"/>
        <v>0</v>
      </c>
      <c r="K25" t="s">
        <v>19</v>
      </c>
      <c r="M25" s="100"/>
      <c r="N25" s="101"/>
      <c r="O25">
        <f t="shared" si="2"/>
        <v>0</v>
      </c>
      <c r="P25" t="s">
        <v>19</v>
      </c>
      <c r="R25" s="100">
        <v>0.53813</v>
      </c>
      <c r="S25" s="101">
        <v>2.9600000000000004E-3</v>
      </c>
      <c r="T25">
        <f t="shared" si="3"/>
        <v>0.83413000000000004</v>
      </c>
      <c r="U25" t="s">
        <v>19</v>
      </c>
    </row>
    <row r="26" spans="1:21" hidden="1" x14ac:dyDescent="0.2">
      <c r="A26" t="s">
        <v>24</v>
      </c>
      <c r="C26">
        <v>117.38633</v>
      </c>
      <c r="D26">
        <v>1.2194799999999999</v>
      </c>
      <c r="E26">
        <f t="shared" si="0"/>
        <v>239.33432999999999</v>
      </c>
      <c r="F26" t="s">
        <v>20</v>
      </c>
      <c r="H26" s="100"/>
      <c r="I26" s="101"/>
      <c r="J26">
        <f t="shared" si="1"/>
        <v>0</v>
      </c>
      <c r="K26" t="s">
        <v>20</v>
      </c>
      <c r="M26" s="100"/>
      <c r="N26" s="101"/>
      <c r="O26">
        <f t="shared" si="2"/>
        <v>0</v>
      </c>
      <c r="P26" t="s">
        <v>20</v>
      </c>
      <c r="R26" s="100">
        <v>135.58030000000002</v>
      </c>
      <c r="S26" s="101">
        <v>1.04311</v>
      </c>
      <c r="T26">
        <f t="shared" si="3"/>
        <v>239.8913</v>
      </c>
      <c r="U26" t="s">
        <v>20</v>
      </c>
    </row>
    <row r="27" spans="1:21" hidden="1" x14ac:dyDescent="0.2">
      <c r="A27" t="s">
        <v>25</v>
      </c>
      <c r="C27">
        <v>247.62970999999999</v>
      </c>
      <c r="D27">
        <v>5.8314199999999996</v>
      </c>
      <c r="E27">
        <f t="shared" si="0"/>
        <v>830.77170999999998</v>
      </c>
      <c r="F27" t="s">
        <v>20</v>
      </c>
      <c r="H27" s="100"/>
      <c r="I27" s="101"/>
      <c r="J27">
        <f t="shared" si="1"/>
        <v>0</v>
      </c>
      <c r="K27" t="s">
        <v>20</v>
      </c>
      <c r="M27" s="100"/>
      <c r="N27" s="101"/>
      <c r="O27">
        <f t="shared" si="2"/>
        <v>0</v>
      </c>
      <c r="P27" t="s">
        <v>20</v>
      </c>
      <c r="R27" s="100">
        <v>207.69824000000003</v>
      </c>
      <c r="S27" s="101">
        <v>4.9031100000000007</v>
      </c>
      <c r="T27">
        <f t="shared" si="3"/>
        <v>698.00924000000009</v>
      </c>
      <c r="U27" t="s">
        <v>20</v>
      </c>
    </row>
    <row r="28" spans="1:21" hidden="1" x14ac:dyDescent="0.2">
      <c r="A28" t="s">
        <v>26</v>
      </c>
      <c r="C28">
        <v>267.69092000000001</v>
      </c>
      <c r="D28">
        <v>10.25713</v>
      </c>
      <c r="E28">
        <f t="shared" si="0"/>
        <v>1293.40392</v>
      </c>
      <c r="F28" t="s">
        <v>20</v>
      </c>
      <c r="H28" s="100"/>
      <c r="I28" s="101"/>
      <c r="J28">
        <f t="shared" si="1"/>
        <v>0</v>
      </c>
      <c r="K28" t="s">
        <v>20</v>
      </c>
      <c r="M28" s="100"/>
      <c r="N28" s="101"/>
      <c r="O28">
        <f t="shared" si="2"/>
        <v>0</v>
      </c>
      <c r="P28" t="s">
        <v>20</v>
      </c>
      <c r="R28" s="100">
        <v>241.75611000000001</v>
      </c>
      <c r="S28" s="101">
        <v>8.6745999999999999</v>
      </c>
      <c r="T28">
        <f t="shared" si="3"/>
        <v>1109.2161100000001</v>
      </c>
      <c r="U28" t="s">
        <v>20</v>
      </c>
    </row>
    <row r="29" spans="1:21" hidden="1" x14ac:dyDescent="0.2">
      <c r="C29">
        <v>373.18792000000002</v>
      </c>
      <c r="D29">
        <v>29.773019999999999</v>
      </c>
      <c r="E29">
        <f t="shared" si="0"/>
        <v>3350.4899199999995</v>
      </c>
      <c r="F29" t="s">
        <v>20</v>
      </c>
      <c r="H29" s="102"/>
      <c r="I29" s="103"/>
      <c r="J29">
        <f t="shared" si="1"/>
        <v>0</v>
      </c>
      <c r="K29" t="s">
        <v>20</v>
      </c>
      <c r="M29" s="102"/>
      <c r="N29" s="103"/>
      <c r="O29">
        <f t="shared" si="2"/>
        <v>0</v>
      </c>
      <c r="P29" t="s">
        <v>20</v>
      </c>
      <c r="R29" s="5">
        <v>537.42447000000004</v>
      </c>
      <c r="S29" s="6">
        <v>38.411490000000001</v>
      </c>
      <c r="T29">
        <f t="shared" si="3"/>
        <v>4378.5734700000003</v>
      </c>
      <c r="U29" t="s">
        <v>20</v>
      </c>
    </row>
    <row r="30" spans="1:21" hidden="1" x14ac:dyDescent="0.2">
      <c r="A30" t="s">
        <v>27</v>
      </c>
    </row>
    <row r="31" spans="1:21" hidden="1" x14ac:dyDescent="0.2">
      <c r="A31" t="s">
        <v>10</v>
      </c>
      <c r="B31" s="97">
        <v>1</v>
      </c>
      <c r="C31" t="s">
        <v>142</v>
      </c>
    </row>
    <row r="32" spans="1:21" hidden="1" x14ac:dyDescent="0.2">
      <c r="A32" t="s">
        <v>11</v>
      </c>
      <c r="B32" s="97">
        <v>1</v>
      </c>
      <c r="C32" s="1" t="s">
        <v>10</v>
      </c>
      <c r="D32" s="2"/>
      <c r="H32" s="1" t="s">
        <v>11</v>
      </c>
      <c r="I32" s="2"/>
      <c r="M32" s="1" t="s">
        <v>12</v>
      </c>
      <c r="N32" s="2"/>
    </row>
    <row r="33" spans="1:16" hidden="1" x14ac:dyDescent="0.2">
      <c r="A33" t="s">
        <v>12</v>
      </c>
      <c r="B33" s="97">
        <v>1</v>
      </c>
      <c r="C33" s="3" t="s">
        <v>15</v>
      </c>
      <c r="D33" s="4" t="s">
        <v>16</v>
      </c>
      <c r="E33" t="s">
        <v>4</v>
      </c>
      <c r="H33" s="3" t="s">
        <v>15</v>
      </c>
      <c r="I33" s="4" t="s">
        <v>16</v>
      </c>
      <c r="J33" t="s">
        <v>4</v>
      </c>
      <c r="M33" s="3" t="s">
        <v>15</v>
      </c>
      <c r="N33" s="4" t="s">
        <v>16</v>
      </c>
      <c r="O33" t="s">
        <v>4</v>
      </c>
    </row>
    <row r="34" spans="1:16" hidden="1" x14ac:dyDescent="0.2">
      <c r="A34" t="s">
        <v>80</v>
      </c>
      <c r="B34" s="97">
        <v>2</v>
      </c>
      <c r="C34">
        <v>1.00135</v>
      </c>
      <c r="D34">
        <v>7.3699999999999998E-3</v>
      </c>
      <c r="E34">
        <f t="shared" ref="E34:E39" si="4">C34+D34*aantal_bedden</f>
        <v>1.7383500000000001</v>
      </c>
      <c r="F34" t="s">
        <v>19</v>
      </c>
      <c r="H34" s="100"/>
      <c r="I34" s="101"/>
      <c r="J34">
        <f t="shared" ref="J34:J39" si="5">H34+I34*aantal_bedden</f>
        <v>0</v>
      </c>
      <c r="K34" t="s">
        <v>19</v>
      </c>
      <c r="M34" s="100"/>
      <c r="N34" s="101"/>
      <c r="O34">
        <f t="shared" ref="O34:O39" si="6">M34+N34*aantal_bedden</f>
        <v>0</v>
      </c>
      <c r="P34" t="s">
        <v>19</v>
      </c>
    </row>
    <row r="35" spans="1:16" hidden="1" x14ac:dyDescent="0.2">
      <c r="B35" s="97"/>
      <c r="C35">
        <v>0.60370000000000001</v>
      </c>
      <c r="D35">
        <v>3.3899999999999998E-3</v>
      </c>
      <c r="E35">
        <f t="shared" si="4"/>
        <v>0.94269999999999998</v>
      </c>
      <c r="F35" t="s">
        <v>19</v>
      </c>
      <c r="H35" s="100"/>
      <c r="I35" s="101"/>
      <c r="J35">
        <f t="shared" si="5"/>
        <v>0</v>
      </c>
      <c r="K35" t="s">
        <v>19</v>
      </c>
      <c r="M35" s="100"/>
      <c r="N35" s="101"/>
      <c r="O35">
        <f t="shared" si="6"/>
        <v>0</v>
      </c>
      <c r="P35" t="s">
        <v>19</v>
      </c>
    </row>
    <row r="36" spans="1:16" hidden="1" x14ac:dyDescent="0.2">
      <c r="A36" t="s">
        <v>143</v>
      </c>
      <c r="B36" s="97">
        <f>IF(B5=A37,B37,IF(B5=A38,B38,B39))</f>
        <v>0</v>
      </c>
      <c r="C36">
        <v>126.49724000000001</v>
      </c>
      <c r="D36">
        <v>1.3723799999999999</v>
      </c>
      <c r="E36">
        <f t="shared" si="4"/>
        <v>263.73523999999998</v>
      </c>
      <c r="F36" t="s">
        <v>20</v>
      </c>
      <c r="H36" s="100"/>
      <c r="I36" s="101"/>
      <c r="J36">
        <f t="shared" si="5"/>
        <v>0</v>
      </c>
      <c r="K36" t="s">
        <v>20</v>
      </c>
      <c r="M36" s="100"/>
      <c r="N36" s="101"/>
      <c r="O36">
        <f t="shared" si="6"/>
        <v>0</v>
      </c>
      <c r="P36" t="s">
        <v>20</v>
      </c>
    </row>
    <row r="37" spans="1:16" hidden="1" x14ac:dyDescent="0.2">
      <c r="A37" t="s">
        <v>141</v>
      </c>
      <c r="B37" s="97">
        <v>0</v>
      </c>
      <c r="C37">
        <v>222.30889999999999</v>
      </c>
      <c r="D37">
        <v>6.6034800000000002</v>
      </c>
      <c r="E37">
        <f t="shared" si="4"/>
        <v>882.65690000000006</v>
      </c>
      <c r="F37" t="s">
        <v>20</v>
      </c>
      <c r="H37" s="100"/>
      <c r="I37" s="101"/>
      <c r="J37">
        <f t="shared" si="5"/>
        <v>0</v>
      </c>
      <c r="K37" t="s">
        <v>20</v>
      </c>
      <c r="M37" s="100"/>
      <c r="N37" s="101"/>
      <c r="O37">
        <f t="shared" si="6"/>
        <v>0</v>
      </c>
      <c r="P37" t="s">
        <v>20</v>
      </c>
    </row>
    <row r="38" spans="1:16" hidden="1" x14ac:dyDescent="0.2">
      <c r="A38" t="s">
        <v>142</v>
      </c>
      <c r="B38" s="97">
        <v>1</v>
      </c>
      <c r="C38">
        <v>231.70832999999999</v>
      </c>
      <c r="D38">
        <v>11.78125</v>
      </c>
      <c r="E38">
        <f t="shared" si="4"/>
        <v>1409.8333299999999</v>
      </c>
      <c r="F38" t="s">
        <v>20</v>
      </c>
      <c r="H38" s="100"/>
      <c r="I38" s="101"/>
      <c r="J38">
        <f t="shared" si="5"/>
        <v>0</v>
      </c>
      <c r="K38" t="s">
        <v>20</v>
      </c>
      <c r="M38" s="100"/>
      <c r="N38" s="101"/>
      <c r="O38">
        <f t="shared" si="6"/>
        <v>0</v>
      </c>
      <c r="P38" t="s">
        <v>20</v>
      </c>
    </row>
    <row r="39" spans="1:16" hidden="1" x14ac:dyDescent="0.2">
      <c r="A39" t="s">
        <v>144</v>
      </c>
      <c r="B39" s="97">
        <v>2</v>
      </c>
      <c r="C39">
        <v>331.19432999999998</v>
      </c>
      <c r="D39">
        <v>40.47878</v>
      </c>
      <c r="E39">
        <f t="shared" si="4"/>
        <v>4379.07233</v>
      </c>
      <c r="F39" t="s">
        <v>20</v>
      </c>
      <c r="H39" s="102"/>
      <c r="I39" s="103"/>
      <c r="J39">
        <f t="shared" si="5"/>
        <v>0</v>
      </c>
      <c r="K39" t="s">
        <v>20</v>
      </c>
      <c r="M39" s="102"/>
      <c r="N39" s="103"/>
      <c r="O39">
        <f t="shared" si="6"/>
        <v>0</v>
      </c>
      <c r="P39" t="s">
        <v>20</v>
      </c>
    </row>
    <row r="40" spans="1:16" hidden="1" x14ac:dyDescent="0.2"/>
    <row r="41" spans="1:16" hidden="1" x14ac:dyDescent="0.2">
      <c r="C41" t="s">
        <v>144</v>
      </c>
    </row>
    <row r="42" spans="1:16" hidden="1" x14ac:dyDescent="0.2">
      <c r="C42" s="1" t="s">
        <v>10</v>
      </c>
      <c r="D42" s="2"/>
      <c r="H42" s="1" t="s">
        <v>11</v>
      </c>
      <c r="I42" s="2"/>
      <c r="M42" s="1" t="s">
        <v>12</v>
      </c>
      <c r="N42" s="2"/>
    </row>
    <row r="43" spans="1:16" hidden="1" x14ac:dyDescent="0.2">
      <c r="C43" s="3" t="s">
        <v>15</v>
      </c>
      <c r="D43" s="4" t="s">
        <v>16</v>
      </c>
      <c r="E43" t="s">
        <v>4</v>
      </c>
      <c r="H43" s="3" t="s">
        <v>15</v>
      </c>
      <c r="I43" s="4" t="s">
        <v>16</v>
      </c>
      <c r="J43" t="s">
        <v>4</v>
      </c>
      <c r="M43" s="3" t="s">
        <v>15</v>
      </c>
      <c r="N43" s="4" t="s">
        <v>16</v>
      </c>
      <c r="O43" t="s">
        <v>4</v>
      </c>
    </row>
    <row r="44" spans="1:16" hidden="1" x14ac:dyDescent="0.2">
      <c r="C44">
        <v>1.08284</v>
      </c>
      <c r="D44">
        <v>8.4700000000000001E-3</v>
      </c>
      <c r="E44">
        <f t="shared" ref="E44:E49" si="7">C44+D44*aantal_bedden</f>
        <v>1.92984</v>
      </c>
      <c r="F44" t="s">
        <v>19</v>
      </c>
      <c r="H44" s="100"/>
      <c r="I44" s="101"/>
      <c r="J44">
        <f t="shared" ref="J44:J49" si="8">H44+I44*aantal_bedden</f>
        <v>0</v>
      </c>
      <c r="K44" t="s">
        <v>19</v>
      </c>
      <c r="M44" s="100"/>
      <c r="N44" s="101"/>
      <c r="O44">
        <f t="shared" ref="O44:O49" si="9">M44+N44*aantal_bedden</f>
        <v>0</v>
      </c>
      <c r="P44" t="s">
        <v>19</v>
      </c>
    </row>
    <row r="45" spans="1:16" hidden="1" x14ac:dyDescent="0.2">
      <c r="C45">
        <v>0.67486000000000002</v>
      </c>
      <c r="D45">
        <v>4.3600000000000002E-3</v>
      </c>
      <c r="E45">
        <f t="shared" si="7"/>
        <v>1.11086</v>
      </c>
      <c r="F45" t="s">
        <v>19</v>
      </c>
      <c r="H45" s="100"/>
      <c r="I45" s="101"/>
      <c r="J45">
        <f t="shared" si="8"/>
        <v>0</v>
      </c>
      <c r="K45" t="s">
        <v>19</v>
      </c>
      <c r="M45" s="100"/>
      <c r="N45" s="101"/>
      <c r="O45">
        <f t="shared" si="9"/>
        <v>0</v>
      </c>
      <c r="P45" t="s">
        <v>19</v>
      </c>
    </row>
    <row r="46" spans="1:16" hidden="1" x14ac:dyDescent="0.2">
      <c r="C46">
        <v>120.17828</v>
      </c>
      <c r="D46">
        <v>1.57342</v>
      </c>
      <c r="E46">
        <f t="shared" si="7"/>
        <v>277.52028000000001</v>
      </c>
      <c r="F46" t="s">
        <v>20</v>
      </c>
      <c r="H46" s="100"/>
      <c r="I46" s="101"/>
      <c r="J46">
        <f t="shared" si="8"/>
        <v>0</v>
      </c>
      <c r="K46" t="s">
        <v>20</v>
      </c>
      <c r="M46" s="100"/>
      <c r="N46" s="101"/>
      <c r="O46">
        <f t="shared" si="9"/>
        <v>0</v>
      </c>
      <c r="P46" t="s">
        <v>20</v>
      </c>
    </row>
    <row r="47" spans="1:16" hidden="1" x14ac:dyDescent="0.2">
      <c r="C47">
        <v>252.97744</v>
      </c>
      <c r="D47">
        <v>7.5613999999999999</v>
      </c>
      <c r="E47">
        <f t="shared" si="7"/>
        <v>1009.11744</v>
      </c>
      <c r="F47" t="s">
        <v>20</v>
      </c>
      <c r="H47" s="100"/>
      <c r="I47" s="101"/>
      <c r="J47">
        <f t="shared" si="8"/>
        <v>0</v>
      </c>
      <c r="K47" t="s">
        <v>20</v>
      </c>
      <c r="M47" s="100"/>
      <c r="N47" s="101"/>
      <c r="O47">
        <f t="shared" si="9"/>
        <v>0</v>
      </c>
      <c r="P47" t="s">
        <v>20</v>
      </c>
    </row>
    <row r="48" spans="1:16" hidden="1" x14ac:dyDescent="0.2">
      <c r="C48">
        <v>280.14114000000001</v>
      </c>
      <c r="D48">
        <v>13.41639</v>
      </c>
      <c r="E48">
        <f t="shared" si="7"/>
        <v>1621.7801399999998</v>
      </c>
      <c r="F48" t="s">
        <v>20</v>
      </c>
      <c r="H48" s="100"/>
      <c r="I48" s="101"/>
      <c r="J48">
        <f t="shared" si="8"/>
        <v>0</v>
      </c>
      <c r="K48" t="s">
        <v>20</v>
      </c>
      <c r="M48" s="100"/>
      <c r="N48" s="101"/>
      <c r="O48">
        <f t="shared" si="9"/>
        <v>0</v>
      </c>
      <c r="P48" t="s">
        <v>20</v>
      </c>
    </row>
    <row r="49" spans="3:16" hidden="1" x14ac:dyDescent="0.2">
      <c r="C49">
        <v>549.60942999999997</v>
      </c>
      <c r="D49">
        <v>53.419240000000002</v>
      </c>
      <c r="E49">
        <f t="shared" si="7"/>
        <v>5891.5334299999995</v>
      </c>
      <c r="F49" t="s">
        <v>20</v>
      </c>
      <c r="H49" s="102"/>
      <c r="I49" s="103"/>
      <c r="J49">
        <f t="shared" si="8"/>
        <v>0</v>
      </c>
      <c r="K49" t="s">
        <v>20</v>
      </c>
      <c r="M49" s="102"/>
      <c r="N49" s="103"/>
      <c r="O49">
        <f t="shared" si="9"/>
        <v>0</v>
      </c>
      <c r="P49" t="s">
        <v>20</v>
      </c>
    </row>
    <row r="50" spans="3:16" hidden="1" x14ac:dyDescent="0.2"/>
    <row r="51" spans="3:16" hidden="1" x14ac:dyDescent="0.2"/>
  </sheetData>
  <sheetCalcPr fullCalcOnLoad="1"/>
  <phoneticPr fontId="0" type="noConversion"/>
  <dataValidations count="3">
    <dataValidation type="list" allowBlank="1" showInputMessage="1" showErrorMessage="1" sqref="B4">
      <formula1>$A$31:$A$34</formula1>
    </dataValidation>
    <dataValidation type="list" allowBlank="1" showInputMessage="1" showErrorMessage="1" sqref="B5">
      <formula1>$A$37:$A$39</formula1>
    </dataValidation>
    <dataValidation type="whole" operator="greaterThanOrEqual" allowBlank="1" showInputMessage="1" showErrorMessage="1" errorTitle="aantal bedden is kleiner dan 20" error="De rekenregels voor zorginstellingen mogen toegepast worden vanaf 20 bedden." promptTitle="aantal bedden" prompt="De rekenregels voor zorginstellingen mogen toegepast worden vanaf 20 bedden." sqref="B6">
      <formula1>20</formula1>
    </dataValidation>
  </dataValidations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2"/>
  </sheetPr>
  <dimension ref="A1:J66"/>
  <sheetViews>
    <sheetView workbookViewId="0">
      <selection activeCell="M8" sqref="M8"/>
    </sheetView>
  </sheetViews>
  <sheetFormatPr defaultRowHeight="12.75" x14ac:dyDescent="0.2"/>
  <sheetData>
    <row r="1" spans="1:10" s="43" customFormat="1" x14ac:dyDescent="0.2">
      <c r="A1" s="42" t="s">
        <v>53</v>
      </c>
    </row>
    <row r="2" spans="1:10" ht="13.5" thickBot="1" x14ac:dyDescent="0.25"/>
    <row r="3" spans="1:10" x14ac:dyDescent="0.2">
      <c r="A3" s="46" t="s">
        <v>54</v>
      </c>
      <c r="B3" s="47"/>
      <c r="C3" s="47"/>
      <c r="D3" s="47"/>
      <c r="E3" s="47"/>
      <c r="F3" s="47"/>
      <c r="G3" s="47"/>
      <c r="H3" s="47"/>
      <c r="I3" s="47"/>
      <c r="J3" s="48"/>
    </row>
    <row r="4" spans="1:10" x14ac:dyDescent="0.2">
      <c r="A4" s="49"/>
      <c r="B4" s="50"/>
      <c r="C4" s="50"/>
      <c r="D4" s="50"/>
      <c r="E4" s="50"/>
      <c r="F4" s="50"/>
      <c r="G4" s="50"/>
      <c r="H4" s="50"/>
      <c r="I4" s="50"/>
      <c r="J4" s="51"/>
    </row>
    <row r="5" spans="1:10" x14ac:dyDescent="0.2">
      <c r="A5" s="52" t="s">
        <v>132</v>
      </c>
      <c r="B5" s="50"/>
      <c r="C5" s="50"/>
      <c r="D5" s="50"/>
      <c r="E5" s="50"/>
      <c r="F5" s="50"/>
      <c r="G5" s="50"/>
      <c r="H5" s="50"/>
      <c r="I5" s="50"/>
      <c r="J5" s="51"/>
    </row>
    <row r="6" spans="1:10" x14ac:dyDescent="0.2">
      <c r="A6" s="52" t="s">
        <v>131</v>
      </c>
      <c r="B6" s="50"/>
      <c r="C6" s="50"/>
      <c r="D6" s="50"/>
      <c r="E6" s="50"/>
      <c r="F6" s="50"/>
      <c r="G6" s="50"/>
      <c r="H6" s="50"/>
      <c r="I6" s="50"/>
      <c r="J6" s="51"/>
    </row>
    <row r="7" spans="1:10" x14ac:dyDescent="0.2">
      <c r="A7" s="52" t="s">
        <v>130</v>
      </c>
      <c r="B7" s="50"/>
      <c r="C7" s="50"/>
      <c r="D7" s="50"/>
      <c r="E7" s="50"/>
      <c r="F7" s="50"/>
      <c r="G7" s="50"/>
      <c r="H7" s="50"/>
      <c r="I7" s="50"/>
      <c r="J7" s="51"/>
    </row>
    <row r="8" spans="1:10" ht="13.5" thickBot="1" x14ac:dyDescent="0.25">
      <c r="A8" s="53"/>
      <c r="B8" s="54"/>
      <c r="C8" s="54"/>
      <c r="D8" s="54"/>
      <c r="E8" s="54"/>
      <c r="F8" s="54"/>
      <c r="G8" s="54"/>
      <c r="H8" s="54"/>
      <c r="I8" s="54"/>
      <c r="J8" s="55"/>
    </row>
    <row r="9" spans="1:10" ht="13.5" thickBot="1" x14ac:dyDescent="0.25"/>
    <row r="10" spans="1:10" x14ac:dyDescent="0.2">
      <c r="A10" s="67" t="s">
        <v>55</v>
      </c>
      <c r="B10" s="68"/>
      <c r="C10" s="68"/>
      <c r="D10" s="68"/>
      <c r="E10" s="68"/>
      <c r="F10" s="68"/>
      <c r="G10" s="68"/>
      <c r="H10" s="68"/>
      <c r="I10" s="68"/>
      <c r="J10" s="69"/>
    </row>
    <row r="11" spans="1:10" x14ac:dyDescent="0.2">
      <c r="A11" s="70"/>
      <c r="B11" s="71"/>
      <c r="C11" s="71"/>
      <c r="D11" s="71"/>
      <c r="E11" s="71"/>
      <c r="F11" s="71"/>
      <c r="G11" s="71"/>
      <c r="H11" s="71"/>
      <c r="I11" s="71"/>
      <c r="J11" s="72"/>
    </row>
    <row r="12" spans="1:10" x14ac:dyDescent="0.2">
      <c r="A12" s="70"/>
      <c r="B12" s="71"/>
      <c r="C12" s="71"/>
      <c r="D12" s="71"/>
      <c r="E12" s="71"/>
      <c r="F12" s="71"/>
      <c r="G12" s="71"/>
      <c r="H12" s="71"/>
      <c r="I12" s="71"/>
      <c r="J12" s="72"/>
    </row>
    <row r="13" spans="1:10" ht="15.75" x14ac:dyDescent="0.3">
      <c r="A13" s="70"/>
      <c r="B13" s="71"/>
      <c r="C13" s="73" t="s">
        <v>56</v>
      </c>
      <c r="D13" s="71"/>
      <c r="E13" s="71"/>
      <c r="F13" s="71"/>
      <c r="G13" s="71"/>
      <c r="H13" s="73" t="s">
        <v>57</v>
      </c>
      <c r="I13" s="71"/>
      <c r="J13" s="72"/>
    </row>
    <row r="14" spans="1:10" x14ac:dyDescent="0.2">
      <c r="A14" s="70"/>
      <c r="B14" s="71"/>
      <c r="C14" s="71"/>
      <c r="D14" s="71"/>
      <c r="E14" s="71"/>
      <c r="F14" s="71"/>
      <c r="G14" s="71"/>
      <c r="H14" s="71"/>
      <c r="I14" s="71"/>
      <c r="J14" s="72"/>
    </row>
    <row r="15" spans="1:10" x14ac:dyDescent="0.2">
      <c r="A15" s="70"/>
      <c r="B15" s="71"/>
      <c r="C15" s="71"/>
      <c r="D15" s="71"/>
      <c r="E15" s="71"/>
      <c r="F15" s="71"/>
      <c r="G15" s="71"/>
      <c r="H15" s="71"/>
      <c r="I15" s="71"/>
      <c r="J15" s="72"/>
    </row>
    <row r="16" spans="1:10" x14ac:dyDescent="0.2">
      <c r="A16" s="70"/>
      <c r="B16" s="71"/>
      <c r="C16" s="71"/>
      <c r="D16" s="71"/>
      <c r="E16" s="71"/>
      <c r="F16" s="71"/>
      <c r="G16" s="71"/>
      <c r="H16" s="71"/>
      <c r="I16" s="71"/>
      <c r="J16" s="72"/>
    </row>
    <row r="17" spans="1:10" x14ac:dyDescent="0.2">
      <c r="A17" s="70"/>
      <c r="B17" s="71"/>
      <c r="C17" s="71"/>
      <c r="D17" s="71"/>
      <c r="E17" s="71"/>
      <c r="F17" s="71"/>
      <c r="G17" s="71"/>
      <c r="H17" s="71"/>
      <c r="I17" s="71"/>
      <c r="J17" s="72"/>
    </row>
    <row r="18" spans="1:10" x14ac:dyDescent="0.2">
      <c r="A18" s="70"/>
      <c r="B18" s="71"/>
      <c r="C18" s="71"/>
      <c r="D18" s="71"/>
      <c r="E18" s="71"/>
      <c r="F18" s="71"/>
      <c r="G18" s="71"/>
      <c r="H18" s="71"/>
      <c r="I18" s="71"/>
      <c r="J18" s="72"/>
    </row>
    <row r="19" spans="1:10" x14ac:dyDescent="0.2">
      <c r="A19" s="70"/>
      <c r="B19" s="71"/>
      <c r="C19" s="71"/>
      <c r="D19" s="71"/>
      <c r="E19" s="71"/>
      <c r="F19" s="71"/>
      <c r="G19" s="71"/>
      <c r="H19" s="71"/>
      <c r="I19" s="71"/>
      <c r="J19" s="72"/>
    </row>
    <row r="20" spans="1:10" x14ac:dyDescent="0.2">
      <c r="A20" s="70"/>
      <c r="B20" s="71"/>
      <c r="C20" s="71"/>
      <c r="D20" s="71"/>
      <c r="E20" s="71"/>
      <c r="F20" s="71"/>
      <c r="G20" s="71"/>
      <c r="H20" s="71"/>
      <c r="I20" s="71"/>
      <c r="J20" s="72"/>
    </row>
    <row r="21" spans="1:10" x14ac:dyDescent="0.2">
      <c r="A21" s="70"/>
      <c r="B21" s="71"/>
      <c r="C21" s="71"/>
      <c r="D21" s="71"/>
      <c r="E21" s="71"/>
      <c r="F21" s="71"/>
      <c r="G21" s="71"/>
      <c r="H21" s="71"/>
      <c r="I21" s="71"/>
      <c r="J21" s="72"/>
    </row>
    <row r="22" spans="1:10" x14ac:dyDescent="0.2">
      <c r="A22" s="70"/>
      <c r="B22" s="71"/>
      <c r="C22" s="71"/>
      <c r="D22" s="71"/>
      <c r="E22" s="71"/>
      <c r="F22" s="71"/>
      <c r="G22" s="71"/>
      <c r="H22" s="71"/>
      <c r="I22" s="71"/>
      <c r="J22" s="72"/>
    </row>
    <row r="23" spans="1:10" x14ac:dyDescent="0.2">
      <c r="A23" s="70"/>
      <c r="B23" s="71"/>
      <c r="C23" s="71"/>
      <c r="D23" s="71"/>
      <c r="E23" s="71"/>
      <c r="F23" s="71"/>
      <c r="G23" s="71"/>
      <c r="H23" s="71"/>
      <c r="I23" s="71"/>
      <c r="J23" s="72"/>
    </row>
    <row r="24" spans="1:10" x14ac:dyDescent="0.2">
      <c r="A24" s="70"/>
      <c r="B24" s="71"/>
      <c r="C24" s="71"/>
      <c r="D24" s="71"/>
      <c r="E24" s="71"/>
      <c r="F24" s="71"/>
      <c r="G24" s="71"/>
      <c r="H24" s="71"/>
      <c r="I24" s="71"/>
      <c r="J24" s="72"/>
    </row>
    <row r="25" spans="1:10" x14ac:dyDescent="0.2">
      <c r="A25" s="70"/>
      <c r="B25" s="71"/>
      <c r="C25" s="71"/>
      <c r="D25" s="71"/>
      <c r="E25" s="71"/>
      <c r="F25" s="71"/>
      <c r="G25" s="71"/>
      <c r="H25" s="71"/>
      <c r="I25" s="71"/>
      <c r="J25" s="72"/>
    </row>
    <row r="26" spans="1:10" x14ac:dyDescent="0.2">
      <c r="A26" s="70"/>
      <c r="B26" s="71"/>
      <c r="C26" s="71"/>
      <c r="D26" s="71"/>
      <c r="E26" s="71"/>
      <c r="F26" s="71"/>
      <c r="G26" s="71"/>
      <c r="H26" s="71"/>
      <c r="I26" s="71"/>
      <c r="J26" s="72"/>
    </row>
    <row r="27" spans="1:10" x14ac:dyDescent="0.2">
      <c r="A27" s="70"/>
      <c r="B27" s="71"/>
      <c r="C27" s="71"/>
      <c r="D27" s="71"/>
      <c r="E27" s="71"/>
      <c r="F27" s="71"/>
      <c r="G27" s="71"/>
      <c r="H27" s="71"/>
      <c r="I27" s="71"/>
      <c r="J27" s="72"/>
    </row>
    <row r="28" spans="1:10" x14ac:dyDescent="0.2">
      <c r="A28" s="70"/>
      <c r="B28" s="71"/>
      <c r="C28" s="71"/>
      <c r="D28" s="71"/>
      <c r="E28" s="71"/>
      <c r="F28" s="71"/>
      <c r="G28" s="71"/>
      <c r="H28" s="71"/>
      <c r="I28" s="71"/>
      <c r="J28" s="72"/>
    </row>
    <row r="29" spans="1:10" x14ac:dyDescent="0.2">
      <c r="A29" s="70"/>
      <c r="B29" s="71"/>
      <c r="C29" s="71"/>
      <c r="D29" s="71"/>
      <c r="E29" s="71"/>
      <c r="F29" s="71"/>
      <c r="G29" s="71"/>
      <c r="H29" s="71"/>
      <c r="I29" s="71"/>
      <c r="J29" s="72"/>
    </row>
    <row r="30" spans="1:10" x14ac:dyDescent="0.2">
      <c r="A30" s="70"/>
      <c r="B30" s="71"/>
      <c r="C30" s="71"/>
      <c r="D30" s="71"/>
      <c r="E30" s="71"/>
      <c r="F30" s="71"/>
      <c r="G30" s="71"/>
      <c r="H30" s="71"/>
      <c r="I30" s="71"/>
      <c r="J30" s="72"/>
    </row>
    <row r="31" spans="1:10" ht="15.75" x14ac:dyDescent="0.3">
      <c r="A31" s="70"/>
      <c r="B31" s="71"/>
      <c r="C31" s="73" t="s">
        <v>58</v>
      </c>
      <c r="D31" s="71"/>
      <c r="E31" s="71"/>
      <c r="F31" s="71"/>
      <c r="G31" s="71"/>
      <c r="H31" s="73" t="s">
        <v>59</v>
      </c>
      <c r="I31" s="71"/>
      <c r="J31" s="72"/>
    </row>
    <row r="32" spans="1:10" x14ac:dyDescent="0.2">
      <c r="A32" s="70"/>
      <c r="B32" s="71"/>
      <c r="C32" s="71"/>
      <c r="D32" s="71"/>
      <c r="E32" s="71"/>
      <c r="F32" s="71"/>
      <c r="G32" s="71"/>
      <c r="H32" s="71"/>
      <c r="I32" s="71"/>
      <c r="J32" s="72"/>
    </row>
    <row r="33" spans="1:10" x14ac:dyDescent="0.2">
      <c r="A33" s="70"/>
      <c r="B33" s="71"/>
      <c r="C33" s="71"/>
      <c r="D33" s="71"/>
      <c r="E33" s="71"/>
      <c r="F33" s="71"/>
      <c r="G33" s="71"/>
      <c r="H33" s="71"/>
      <c r="I33" s="71"/>
      <c r="J33" s="72"/>
    </row>
    <row r="34" spans="1:10" x14ac:dyDescent="0.2">
      <c r="A34" s="70"/>
      <c r="B34" s="71"/>
      <c r="C34" s="71"/>
      <c r="D34" s="71"/>
      <c r="E34" s="71"/>
      <c r="F34" s="71"/>
      <c r="G34" s="71"/>
      <c r="H34" s="71"/>
      <c r="I34" s="71"/>
      <c r="J34" s="72"/>
    </row>
    <row r="35" spans="1:10" x14ac:dyDescent="0.2">
      <c r="A35" s="70"/>
      <c r="B35" s="71"/>
      <c r="C35" s="71"/>
      <c r="D35" s="71"/>
      <c r="E35" s="71"/>
      <c r="F35" s="71"/>
      <c r="G35" s="71"/>
      <c r="H35" s="71"/>
      <c r="I35" s="71"/>
      <c r="J35" s="72"/>
    </row>
    <row r="36" spans="1:10" x14ac:dyDescent="0.2">
      <c r="A36" s="70"/>
      <c r="B36" s="71"/>
      <c r="C36" s="71"/>
      <c r="D36" s="71"/>
      <c r="E36" s="71"/>
      <c r="F36" s="71"/>
      <c r="G36" s="71"/>
      <c r="H36" s="71"/>
      <c r="I36" s="71"/>
      <c r="J36" s="72"/>
    </row>
    <row r="37" spans="1:10" x14ac:dyDescent="0.2">
      <c r="A37" s="70"/>
      <c r="B37" s="71"/>
      <c r="C37" s="71"/>
      <c r="D37" s="71"/>
      <c r="E37" s="71"/>
      <c r="F37" s="71"/>
      <c r="G37" s="71"/>
      <c r="H37" s="71"/>
      <c r="I37" s="71"/>
      <c r="J37" s="72"/>
    </row>
    <row r="38" spans="1:10" x14ac:dyDescent="0.2">
      <c r="A38" s="70"/>
      <c r="B38" s="71"/>
      <c r="C38" s="71"/>
      <c r="D38" s="71"/>
      <c r="E38" s="71"/>
      <c r="F38" s="71"/>
      <c r="G38" s="71"/>
      <c r="H38" s="71"/>
      <c r="I38" s="71"/>
      <c r="J38" s="72"/>
    </row>
    <row r="39" spans="1:10" x14ac:dyDescent="0.2">
      <c r="A39" s="70"/>
      <c r="B39" s="71"/>
      <c r="C39" s="71"/>
      <c r="D39" s="71"/>
      <c r="E39" s="71"/>
      <c r="F39" s="71"/>
      <c r="G39" s="71"/>
      <c r="H39" s="71"/>
      <c r="I39" s="71"/>
      <c r="J39" s="72"/>
    </row>
    <row r="40" spans="1:10" x14ac:dyDescent="0.2">
      <c r="A40" s="70"/>
      <c r="B40" s="71"/>
      <c r="C40" s="71"/>
      <c r="D40" s="71"/>
      <c r="E40" s="71"/>
      <c r="F40" s="71"/>
      <c r="G40" s="71"/>
      <c r="H40" s="71"/>
      <c r="I40" s="71"/>
      <c r="J40" s="72"/>
    </row>
    <row r="41" spans="1:10" x14ac:dyDescent="0.2">
      <c r="A41" s="70"/>
      <c r="B41" s="71"/>
      <c r="C41" s="71"/>
      <c r="D41" s="71"/>
      <c r="E41" s="71"/>
      <c r="F41" s="71"/>
      <c r="G41" s="71"/>
      <c r="H41" s="71"/>
      <c r="I41" s="71"/>
      <c r="J41" s="72"/>
    </row>
    <row r="42" spans="1:10" x14ac:dyDescent="0.2">
      <c r="A42" s="70"/>
      <c r="B42" s="71"/>
      <c r="C42" s="71"/>
      <c r="D42" s="71"/>
      <c r="E42" s="71"/>
      <c r="F42" s="71"/>
      <c r="G42" s="71"/>
      <c r="H42" s="71"/>
      <c r="I42" s="71"/>
      <c r="J42" s="72"/>
    </row>
    <row r="43" spans="1:10" x14ac:dyDescent="0.2">
      <c r="A43" s="70"/>
      <c r="B43" s="71"/>
      <c r="C43" s="71"/>
      <c r="D43" s="71"/>
      <c r="E43" s="71"/>
      <c r="F43" s="71"/>
      <c r="G43" s="71"/>
      <c r="H43" s="71"/>
      <c r="I43" s="71"/>
      <c r="J43" s="72"/>
    </row>
    <row r="44" spans="1:10" x14ac:dyDescent="0.2">
      <c r="A44" s="70"/>
      <c r="B44" s="71"/>
      <c r="C44" s="71"/>
      <c r="D44" s="71"/>
      <c r="E44" s="71"/>
      <c r="F44" s="71"/>
      <c r="G44" s="71"/>
      <c r="H44" s="71"/>
      <c r="I44" s="71"/>
      <c r="J44" s="72"/>
    </row>
    <row r="45" spans="1:10" x14ac:dyDescent="0.2">
      <c r="A45" s="70"/>
      <c r="B45" s="71"/>
      <c r="C45" s="71"/>
      <c r="D45" s="71"/>
      <c r="E45" s="71"/>
      <c r="F45" s="71"/>
      <c r="G45" s="71"/>
      <c r="H45" s="71"/>
      <c r="I45" s="71"/>
      <c r="J45" s="72"/>
    </row>
    <row r="46" spans="1:10" x14ac:dyDescent="0.2">
      <c r="A46" s="70"/>
      <c r="B46" s="71"/>
      <c r="C46" s="71"/>
      <c r="D46" s="71"/>
      <c r="E46" s="71"/>
      <c r="F46" s="71"/>
      <c r="G46" s="71"/>
      <c r="H46" s="71"/>
      <c r="I46" s="71"/>
      <c r="J46" s="72"/>
    </row>
    <row r="47" spans="1:10" x14ac:dyDescent="0.2">
      <c r="A47" s="70"/>
      <c r="B47" s="71"/>
      <c r="C47" s="71"/>
      <c r="D47" s="71"/>
      <c r="E47" s="71"/>
      <c r="F47" s="71"/>
      <c r="G47" s="71"/>
      <c r="H47" s="71"/>
      <c r="I47" s="71"/>
      <c r="J47" s="72"/>
    </row>
    <row r="48" spans="1:10" ht="15.75" x14ac:dyDescent="0.3">
      <c r="A48" s="70"/>
      <c r="B48" s="71"/>
      <c r="C48" s="73" t="s">
        <v>60</v>
      </c>
      <c r="D48" s="71"/>
      <c r="E48" s="71"/>
      <c r="F48" s="71"/>
      <c r="G48" s="71"/>
      <c r="H48" s="73" t="s">
        <v>61</v>
      </c>
      <c r="I48" s="71"/>
      <c r="J48" s="72"/>
    </row>
    <row r="49" spans="1:10" x14ac:dyDescent="0.2">
      <c r="A49" s="70"/>
      <c r="B49" s="71"/>
      <c r="C49" s="71"/>
      <c r="D49" s="71"/>
      <c r="E49" s="71"/>
      <c r="F49" s="71"/>
      <c r="G49" s="71"/>
      <c r="H49" s="71"/>
      <c r="I49" s="71"/>
      <c r="J49" s="72"/>
    </row>
    <row r="50" spans="1:10" x14ac:dyDescent="0.2">
      <c r="A50" s="70"/>
      <c r="B50" s="71"/>
      <c r="C50" s="71"/>
      <c r="D50" s="71"/>
      <c r="E50" s="71"/>
      <c r="F50" s="71"/>
      <c r="G50" s="71"/>
      <c r="H50" s="71"/>
      <c r="I50" s="71"/>
      <c r="J50" s="72"/>
    </row>
    <row r="51" spans="1:10" x14ac:dyDescent="0.2">
      <c r="A51" s="70"/>
      <c r="B51" s="71"/>
      <c r="C51" s="71"/>
      <c r="D51" s="71"/>
      <c r="E51" s="71"/>
      <c r="F51" s="71"/>
      <c r="G51" s="71"/>
      <c r="H51" s="71"/>
      <c r="I51" s="71"/>
      <c r="J51" s="72"/>
    </row>
    <row r="52" spans="1:10" x14ac:dyDescent="0.2">
      <c r="A52" s="70"/>
      <c r="B52" s="71"/>
      <c r="C52" s="71"/>
      <c r="D52" s="71"/>
      <c r="E52" s="71"/>
      <c r="F52" s="71"/>
      <c r="G52" s="71"/>
      <c r="H52" s="71"/>
      <c r="I52" s="71"/>
      <c r="J52" s="72"/>
    </row>
    <row r="53" spans="1:10" x14ac:dyDescent="0.2">
      <c r="A53" s="70"/>
      <c r="B53" s="71"/>
      <c r="C53" s="71"/>
      <c r="D53" s="71"/>
      <c r="E53" s="71"/>
      <c r="F53" s="71"/>
      <c r="G53" s="71"/>
      <c r="H53" s="71"/>
      <c r="I53" s="71"/>
      <c r="J53" s="72"/>
    </row>
    <row r="54" spans="1:10" x14ac:dyDescent="0.2">
      <c r="A54" s="70"/>
      <c r="B54" s="71"/>
      <c r="C54" s="71"/>
      <c r="D54" s="71"/>
      <c r="E54" s="71"/>
      <c r="F54" s="71"/>
      <c r="G54" s="71"/>
      <c r="H54" s="71"/>
      <c r="I54" s="71"/>
      <c r="J54" s="72"/>
    </row>
    <row r="55" spans="1:10" x14ac:dyDescent="0.2">
      <c r="A55" s="70"/>
      <c r="B55" s="71"/>
      <c r="C55" s="71"/>
      <c r="D55" s="71"/>
      <c r="E55" s="71"/>
      <c r="F55" s="71"/>
      <c r="G55" s="71"/>
      <c r="H55" s="71"/>
      <c r="I55" s="71"/>
      <c r="J55" s="72"/>
    </row>
    <row r="56" spans="1:10" x14ac:dyDescent="0.2">
      <c r="A56" s="70"/>
      <c r="B56" s="71"/>
      <c r="C56" s="71"/>
      <c r="D56" s="71"/>
      <c r="E56" s="71"/>
      <c r="F56" s="71"/>
      <c r="G56" s="71"/>
      <c r="H56" s="71"/>
      <c r="I56" s="71"/>
      <c r="J56" s="72"/>
    </row>
    <row r="57" spans="1:10" x14ac:dyDescent="0.2">
      <c r="A57" s="70"/>
      <c r="B57" s="71"/>
      <c r="C57" s="71"/>
      <c r="D57" s="71"/>
      <c r="E57" s="71"/>
      <c r="F57" s="71"/>
      <c r="G57" s="71"/>
      <c r="H57" s="71"/>
      <c r="I57" s="71"/>
      <c r="J57" s="72"/>
    </row>
    <row r="58" spans="1:10" x14ac:dyDescent="0.2">
      <c r="A58" s="70"/>
      <c r="B58" s="71"/>
      <c r="C58" s="71"/>
      <c r="D58" s="71"/>
      <c r="E58" s="71"/>
      <c r="F58" s="71"/>
      <c r="G58" s="71"/>
      <c r="H58" s="71"/>
      <c r="I58" s="71"/>
      <c r="J58" s="72"/>
    </row>
    <row r="59" spans="1:10" x14ac:dyDescent="0.2">
      <c r="A59" s="70"/>
      <c r="B59" s="71"/>
      <c r="C59" s="71"/>
      <c r="D59" s="71"/>
      <c r="E59" s="71"/>
      <c r="F59" s="71"/>
      <c r="G59" s="71"/>
      <c r="H59" s="71"/>
      <c r="I59" s="71"/>
      <c r="J59" s="72"/>
    </row>
    <row r="60" spans="1:10" x14ac:dyDescent="0.2">
      <c r="A60" s="70"/>
      <c r="B60" s="71"/>
      <c r="C60" s="71"/>
      <c r="D60" s="71"/>
      <c r="E60" s="71"/>
      <c r="F60" s="71"/>
      <c r="G60" s="71"/>
      <c r="H60" s="71"/>
      <c r="I60" s="71"/>
      <c r="J60" s="72"/>
    </row>
    <row r="61" spans="1:10" x14ac:dyDescent="0.2">
      <c r="A61" s="70"/>
      <c r="B61" s="71"/>
      <c r="C61" s="71"/>
      <c r="D61" s="71"/>
      <c r="E61" s="71"/>
      <c r="F61" s="71"/>
      <c r="G61" s="71"/>
      <c r="H61" s="71"/>
      <c r="I61" s="71"/>
      <c r="J61" s="72"/>
    </row>
    <row r="62" spans="1:10" x14ac:dyDescent="0.2">
      <c r="A62" s="70"/>
      <c r="B62" s="71"/>
      <c r="C62" s="71"/>
      <c r="D62" s="71"/>
      <c r="E62" s="71"/>
      <c r="F62" s="71"/>
      <c r="G62" s="71"/>
      <c r="H62" s="71"/>
      <c r="I62" s="71"/>
      <c r="J62" s="72"/>
    </row>
    <row r="63" spans="1:10" x14ac:dyDescent="0.2">
      <c r="A63" s="70"/>
      <c r="B63" s="71"/>
      <c r="C63" s="71"/>
      <c r="D63" s="71"/>
      <c r="E63" s="71"/>
      <c r="F63" s="71"/>
      <c r="G63" s="71"/>
      <c r="H63" s="71"/>
      <c r="I63" s="71"/>
      <c r="J63" s="72"/>
    </row>
    <row r="64" spans="1:10" x14ac:dyDescent="0.2">
      <c r="A64" s="70"/>
      <c r="B64" s="71"/>
      <c r="C64" s="71"/>
      <c r="D64" s="71"/>
      <c r="E64" s="71"/>
      <c r="F64" s="71"/>
      <c r="G64" s="71"/>
      <c r="H64" s="71"/>
      <c r="I64" s="71"/>
      <c r="J64" s="72"/>
    </row>
    <row r="65" spans="1:10" x14ac:dyDescent="0.2">
      <c r="A65" s="70"/>
      <c r="B65" s="71"/>
      <c r="C65" s="71"/>
      <c r="D65" s="71"/>
      <c r="E65" s="71"/>
      <c r="F65" s="71"/>
      <c r="G65" s="71"/>
      <c r="H65" s="71"/>
      <c r="I65" s="71"/>
      <c r="J65" s="72"/>
    </row>
    <row r="66" spans="1:10" ht="13.5" thickBot="1" x14ac:dyDescent="0.25">
      <c r="A66" s="74"/>
      <c r="B66" s="75"/>
      <c r="C66" s="75"/>
      <c r="D66" s="75"/>
      <c r="E66" s="75"/>
      <c r="F66" s="75"/>
      <c r="G66" s="75"/>
      <c r="H66" s="75"/>
      <c r="I66" s="75"/>
      <c r="J66" s="76"/>
    </row>
  </sheetData>
  <sheetProtection password="CD12" sheet="1"/>
  <phoneticPr fontId="9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5"/>
  </sheetPr>
  <dimension ref="A1:U73"/>
  <sheetViews>
    <sheetView workbookViewId="0">
      <selection activeCell="L3" sqref="L3"/>
    </sheetView>
  </sheetViews>
  <sheetFormatPr defaultRowHeight="12.75" x14ac:dyDescent="0.2"/>
  <cols>
    <col min="2" max="2" width="20" customWidth="1"/>
    <col min="10" max="10" width="11.42578125" customWidth="1"/>
    <col min="13" max="13" width="20" customWidth="1"/>
  </cols>
  <sheetData>
    <row r="1" spans="1:10" s="44" customFormat="1" x14ac:dyDescent="0.2">
      <c r="A1" s="45" t="s">
        <v>62</v>
      </c>
    </row>
    <row r="2" spans="1:10" ht="13.5" thickBot="1" x14ac:dyDescent="0.25"/>
    <row r="3" spans="1:10" x14ac:dyDescent="0.2">
      <c r="A3" s="46" t="s">
        <v>92</v>
      </c>
      <c r="B3" s="47"/>
      <c r="C3" s="47"/>
      <c r="D3" s="47"/>
      <c r="E3" s="47"/>
      <c r="F3" s="47"/>
      <c r="G3" s="47"/>
      <c r="H3" s="47"/>
      <c r="I3" s="47"/>
      <c r="J3" s="48"/>
    </row>
    <row r="4" spans="1:10" x14ac:dyDescent="0.2">
      <c r="A4" s="49"/>
      <c r="B4" s="50"/>
      <c r="C4" s="50"/>
      <c r="D4" s="50"/>
      <c r="E4" s="50"/>
      <c r="F4" s="50"/>
      <c r="G4" s="50"/>
      <c r="H4" s="50"/>
      <c r="I4" s="50"/>
      <c r="J4" s="51"/>
    </row>
    <row r="5" spans="1:10" x14ac:dyDescent="0.2">
      <c r="A5" s="56" t="s">
        <v>91</v>
      </c>
      <c r="B5" s="50"/>
      <c r="C5" s="50"/>
      <c r="D5" s="50"/>
      <c r="E5" s="50"/>
      <c r="F5" s="50"/>
      <c r="G5" s="50"/>
      <c r="H5" s="50"/>
      <c r="I5" s="50"/>
      <c r="J5" s="51"/>
    </row>
    <row r="6" spans="1:10" x14ac:dyDescent="0.2">
      <c r="A6" s="56"/>
      <c r="B6" s="50" t="s">
        <v>63</v>
      </c>
      <c r="C6" s="50" t="s">
        <v>64</v>
      </c>
      <c r="D6" s="50"/>
      <c r="E6" s="50"/>
      <c r="F6" s="50"/>
      <c r="G6" s="50"/>
      <c r="H6" s="50"/>
      <c r="I6" s="50"/>
      <c r="J6" s="51"/>
    </row>
    <row r="7" spans="1:10" x14ac:dyDescent="0.2">
      <c r="A7" s="56"/>
      <c r="B7" s="50" t="s">
        <v>66</v>
      </c>
      <c r="C7" s="50" t="s">
        <v>65</v>
      </c>
      <c r="D7" s="50"/>
      <c r="E7" s="50"/>
      <c r="F7" s="50"/>
      <c r="G7" s="50"/>
      <c r="H7" s="50"/>
      <c r="I7" s="50"/>
      <c r="J7" s="51"/>
    </row>
    <row r="8" spans="1:10" x14ac:dyDescent="0.2">
      <c r="A8" s="56" t="s">
        <v>93</v>
      </c>
      <c r="B8" s="50"/>
      <c r="C8" s="50"/>
      <c r="D8" s="50"/>
      <c r="E8" s="50"/>
      <c r="F8" s="50"/>
      <c r="G8" s="50"/>
      <c r="H8" s="50"/>
      <c r="I8" s="50"/>
      <c r="J8" s="51"/>
    </row>
    <row r="9" spans="1:10" x14ac:dyDescent="0.2">
      <c r="A9" s="56"/>
      <c r="B9" s="50" t="s">
        <v>63</v>
      </c>
      <c r="C9" s="50" t="s">
        <v>67</v>
      </c>
      <c r="D9" s="50"/>
      <c r="E9" s="50"/>
      <c r="F9" s="50"/>
      <c r="G9" s="50"/>
      <c r="H9" s="50"/>
      <c r="I9" s="50"/>
      <c r="J9" s="51"/>
    </row>
    <row r="10" spans="1:10" x14ac:dyDescent="0.2">
      <c r="A10" s="56"/>
      <c r="B10" s="50" t="s">
        <v>66</v>
      </c>
      <c r="C10" s="50" t="s">
        <v>68</v>
      </c>
      <c r="D10" s="50"/>
      <c r="E10" s="50"/>
      <c r="F10" s="50"/>
      <c r="G10" s="50"/>
      <c r="H10" s="50"/>
      <c r="I10" s="50"/>
      <c r="J10" s="51"/>
    </row>
    <row r="11" spans="1:10" x14ac:dyDescent="0.2">
      <c r="A11" s="56"/>
      <c r="B11" s="50"/>
      <c r="C11" s="50"/>
      <c r="D11" s="50"/>
      <c r="E11" s="50"/>
      <c r="F11" s="50"/>
      <c r="G11" s="50"/>
      <c r="H11" s="50"/>
      <c r="I11" s="50"/>
      <c r="J11" s="51"/>
    </row>
    <row r="12" spans="1:10" x14ac:dyDescent="0.2">
      <c r="A12" s="98" t="s">
        <v>94</v>
      </c>
      <c r="B12" s="50"/>
      <c r="C12" s="50"/>
      <c r="D12" s="50"/>
      <c r="E12" s="50"/>
      <c r="F12" s="50"/>
      <c r="G12" s="50"/>
      <c r="H12" s="50"/>
      <c r="I12" s="50"/>
      <c r="J12" s="51"/>
    </row>
    <row r="13" spans="1:10" x14ac:dyDescent="0.2">
      <c r="A13" s="49"/>
      <c r="B13" s="50" t="s">
        <v>95</v>
      </c>
      <c r="C13" s="50"/>
      <c r="D13" s="50"/>
      <c r="E13" s="50"/>
      <c r="F13" s="50"/>
      <c r="G13" s="50"/>
      <c r="H13" s="50"/>
      <c r="I13" s="50"/>
      <c r="J13" s="51"/>
    </row>
    <row r="14" spans="1:10" x14ac:dyDescent="0.2">
      <c r="A14" s="49"/>
      <c r="B14" s="50"/>
      <c r="C14" s="50"/>
      <c r="D14" s="50"/>
      <c r="E14" s="50"/>
      <c r="F14" s="50"/>
      <c r="G14" s="50"/>
      <c r="H14" s="50"/>
      <c r="I14" s="50"/>
      <c r="J14" s="51"/>
    </row>
    <row r="15" spans="1:10" x14ac:dyDescent="0.2">
      <c r="A15" s="49" t="s">
        <v>82</v>
      </c>
      <c r="B15" s="50"/>
      <c r="C15" s="50"/>
      <c r="D15" s="50"/>
      <c r="E15" s="50"/>
      <c r="F15" s="50"/>
      <c r="G15" s="50"/>
      <c r="H15" s="50"/>
      <c r="I15" s="50"/>
      <c r="J15" s="51"/>
    </row>
    <row r="16" spans="1:10" ht="13.5" thickBot="1" x14ac:dyDescent="0.25">
      <c r="A16" s="53"/>
      <c r="B16" s="54"/>
      <c r="C16" s="54"/>
      <c r="D16" s="54"/>
      <c r="E16" s="54"/>
      <c r="F16" s="54"/>
      <c r="G16" s="54"/>
      <c r="H16" s="54"/>
      <c r="I16" s="54"/>
      <c r="J16" s="55"/>
    </row>
    <row r="18" spans="1:21" ht="13.5" thickBot="1" x14ac:dyDescent="0.25"/>
    <row r="19" spans="1:21" x14ac:dyDescent="0.2">
      <c r="A19" s="57" t="s">
        <v>69</v>
      </c>
      <c r="B19" s="58"/>
      <c r="C19" s="58"/>
      <c r="D19" s="58"/>
      <c r="E19" s="58"/>
      <c r="F19" s="99" t="s">
        <v>96</v>
      </c>
      <c r="G19" s="58"/>
      <c r="H19" s="58"/>
      <c r="I19" s="58"/>
      <c r="J19" s="59"/>
      <c r="L19" s="57" t="s">
        <v>69</v>
      </c>
      <c r="M19" s="58"/>
      <c r="N19" s="58"/>
      <c r="O19" s="58"/>
      <c r="P19" s="58"/>
      <c r="Q19" s="99" t="s">
        <v>97</v>
      </c>
      <c r="R19" s="58"/>
      <c r="S19" s="58"/>
      <c r="T19" s="58"/>
      <c r="U19" s="59"/>
    </row>
    <row r="20" spans="1:2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2"/>
      <c r="L20" s="60"/>
      <c r="M20" s="61"/>
      <c r="N20" s="61"/>
      <c r="O20" s="61"/>
      <c r="P20" s="61"/>
      <c r="Q20" s="61"/>
      <c r="R20" s="61"/>
      <c r="S20" s="61"/>
      <c r="T20" s="61"/>
      <c r="U20" s="62"/>
    </row>
    <row r="21" spans="1:21" x14ac:dyDescent="0.2">
      <c r="A21" s="60"/>
      <c r="B21" s="61"/>
      <c r="C21" s="61"/>
      <c r="D21" s="61"/>
      <c r="E21" s="61"/>
      <c r="F21" s="61"/>
      <c r="G21" s="61"/>
      <c r="H21" s="61"/>
      <c r="I21" s="61"/>
      <c r="J21" s="62"/>
      <c r="L21" s="60"/>
      <c r="M21" s="61"/>
      <c r="N21" s="61"/>
      <c r="O21" s="61"/>
      <c r="P21" s="61"/>
      <c r="Q21" s="61"/>
      <c r="R21" s="61"/>
      <c r="S21" s="61"/>
      <c r="T21" s="61"/>
      <c r="U21" s="62"/>
    </row>
    <row r="22" spans="1:21" ht="15.75" x14ac:dyDescent="0.3">
      <c r="A22" s="60"/>
      <c r="B22" s="63" t="s">
        <v>56</v>
      </c>
      <c r="C22" s="61"/>
      <c r="D22" s="61"/>
      <c r="E22" s="61"/>
      <c r="F22" s="61"/>
      <c r="G22" s="63" t="s">
        <v>57</v>
      </c>
      <c r="H22" s="61"/>
      <c r="I22" s="61"/>
      <c r="J22" s="62"/>
      <c r="L22" s="60"/>
      <c r="M22" s="63" t="s">
        <v>56</v>
      </c>
      <c r="N22" s="61"/>
      <c r="O22" s="61"/>
      <c r="P22" s="61"/>
      <c r="Q22" s="61"/>
      <c r="R22" s="63" t="s">
        <v>57</v>
      </c>
      <c r="S22" s="61"/>
      <c r="T22" s="61"/>
      <c r="U22" s="62"/>
    </row>
    <row r="23" spans="1:21" x14ac:dyDescent="0.2">
      <c r="A23" s="60"/>
      <c r="B23" s="61"/>
      <c r="C23" s="61"/>
      <c r="D23" s="61"/>
      <c r="E23" s="61"/>
      <c r="F23" s="61"/>
      <c r="G23" s="61"/>
      <c r="H23" s="61"/>
      <c r="I23" s="61"/>
      <c r="J23" s="62"/>
      <c r="L23" s="60"/>
      <c r="M23" s="61"/>
      <c r="N23" s="61"/>
      <c r="O23" s="61"/>
      <c r="P23" s="61"/>
      <c r="Q23" s="61"/>
      <c r="R23" s="61"/>
      <c r="S23" s="61"/>
      <c r="T23" s="61"/>
      <c r="U23" s="62"/>
    </row>
    <row r="24" spans="1:21" x14ac:dyDescent="0.2">
      <c r="A24" s="60"/>
      <c r="B24" s="61"/>
      <c r="C24" s="61"/>
      <c r="D24" s="61"/>
      <c r="E24" s="61"/>
      <c r="F24" s="61"/>
      <c r="G24" s="61"/>
      <c r="H24" s="61"/>
      <c r="I24" s="61"/>
      <c r="J24" s="62"/>
      <c r="L24" s="60"/>
      <c r="M24" s="61"/>
      <c r="N24" s="61"/>
      <c r="O24" s="61"/>
      <c r="P24" s="61"/>
      <c r="Q24" s="61"/>
      <c r="R24" s="61"/>
      <c r="S24" s="61"/>
      <c r="T24" s="61"/>
      <c r="U24" s="62"/>
    </row>
    <row r="25" spans="1:21" x14ac:dyDescent="0.2">
      <c r="A25" s="60"/>
      <c r="B25" s="61"/>
      <c r="C25" s="61"/>
      <c r="D25" s="61"/>
      <c r="E25" s="61"/>
      <c r="F25" s="61"/>
      <c r="G25" s="61"/>
      <c r="H25" s="61"/>
      <c r="I25" s="61"/>
      <c r="J25" s="62"/>
      <c r="L25" s="60"/>
      <c r="M25" s="61"/>
      <c r="N25" s="61"/>
      <c r="O25" s="61"/>
      <c r="P25" s="61"/>
      <c r="Q25" s="61"/>
      <c r="R25" s="61"/>
      <c r="S25" s="61"/>
      <c r="T25" s="61"/>
      <c r="U25" s="62"/>
    </row>
    <row r="26" spans="1:21" x14ac:dyDescent="0.2">
      <c r="A26" s="60"/>
      <c r="B26" s="61"/>
      <c r="C26" s="61"/>
      <c r="D26" s="61"/>
      <c r="E26" s="61"/>
      <c r="F26" s="61"/>
      <c r="G26" s="61"/>
      <c r="H26" s="61"/>
      <c r="I26" s="61"/>
      <c r="J26" s="62"/>
      <c r="L26" s="60"/>
      <c r="M26" s="61"/>
      <c r="N26" s="61"/>
      <c r="O26" s="61"/>
      <c r="P26" s="61"/>
      <c r="Q26" s="61"/>
      <c r="R26" s="61"/>
      <c r="S26" s="61"/>
      <c r="T26" s="61"/>
      <c r="U26" s="62"/>
    </row>
    <row r="27" spans="1:21" x14ac:dyDescent="0.2">
      <c r="A27" s="60"/>
      <c r="B27" s="61"/>
      <c r="C27" s="61"/>
      <c r="D27" s="61"/>
      <c r="E27" s="61"/>
      <c r="F27" s="61"/>
      <c r="G27" s="61"/>
      <c r="H27" s="61"/>
      <c r="I27" s="61"/>
      <c r="J27" s="62"/>
      <c r="L27" s="60"/>
      <c r="M27" s="61"/>
      <c r="N27" s="61"/>
      <c r="O27" s="61"/>
      <c r="P27" s="61"/>
      <c r="Q27" s="61"/>
      <c r="R27" s="61"/>
      <c r="S27" s="61"/>
      <c r="T27" s="61"/>
      <c r="U27" s="62"/>
    </row>
    <row r="28" spans="1:21" x14ac:dyDescent="0.2">
      <c r="A28" s="60"/>
      <c r="B28" s="61"/>
      <c r="C28" s="61"/>
      <c r="D28" s="61"/>
      <c r="E28" s="61"/>
      <c r="F28" s="61"/>
      <c r="G28" s="61"/>
      <c r="H28" s="61"/>
      <c r="I28" s="61"/>
      <c r="J28" s="62"/>
      <c r="L28" s="60"/>
      <c r="M28" s="61"/>
      <c r="N28" s="61"/>
      <c r="O28" s="61"/>
      <c r="P28" s="61"/>
      <c r="Q28" s="61"/>
      <c r="R28" s="61"/>
      <c r="S28" s="61"/>
      <c r="T28" s="61"/>
      <c r="U28" s="62"/>
    </row>
    <row r="29" spans="1:21" x14ac:dyDescent="0.2">
      <c r="A29" s="60"/>
      <c r="B29" s="61"/>
      <c r="C29" s="61"/>
      <c r="D29" s="61"/>
      <c r="E29" s="61"/>
      <c r="F29" s="61"/>
      <c r="G29" s="61"/>
      <c r="H29" s="61"/>
      <c r="I29" s="61"/>
      <c r="J29" s="62"/>
      <c r="L29" s="60"/>
      <c r="M29" s="61"/>
      <c r="N29" s="61"/>
      <c r="O29" s="61"/>
      <c r="P29" s="61"/>
      <c r="Q29" s="61"/>
      <c r="R29" s="61"/>
      <c r="S29" s="61"/>
      <c r="T29" s="61"/>
      <c r="U29" s="62"/>
    </row>
    <row r="30" spans="1:21" x14ac:dyDescent="0.2">
      <c r="A30" s="60"/>
      <c r="B30" s="61"/>
      <c r="C30" s="61"/>
      <c r="D30" s="61"/>
      <c r="E30" s="61"/>
      <c r="F30" s="61"/>
      <c r="G30" s="61"/>
      <c r="H30" s="61"/>
      <c r="I30" s="61"/>
      <c r="J30" s="62"/>
      <c r="L30" s="60"/>
      <c r="M30" s="61"/>
      <c r="N30" s="61"/>
      <c r="O30" s="61"/>
      <c r="P30" s="61"/>
      <c r="Q30" s="61"/>
      <c r="R30" s="61"/>
      <c r="S30" s="61"/>
      <c r="T30" s="61"/>
      <c r="U30" s="62"/>
    </row>
    <row r="31" spans="1:21" x14ac:dyDescent="0.2">
      <c r="A31" s="60"/>
      <c r="B31" s="61"/>
      <c r="C31" s="61"/>
      <c r="D31" s="61"/>
      <c r="E31" s="61"/>
      <c r="F31" s="61"/>
      <c r="G31" s="61"/>
      <c r="H31" s="61"/>
      <c r="I31" s="61"/>
      <c r="J31" s="62"/>
      <c r="L31" s="60"/>
      <c r="M31" s="61"/>
      <c r="N31" s="61"/>
      <c r="O31" s="61"/>
      <c r="P31" s="61"/>
      <c r="Q31" s="61"/>
      <c r="R31" s="61"/>
      <c r="S31" s="61"/>
      <c r="T31" s="61"/>
      <c r="U31" s="62"/>
    </row>
    <row r="32" spans="1:21" x14ac:dyDescent="0.2">
      <c r="A32" s="60"/>
      <c r="B32" s="61"/>
      <c r="C32" s="61"/>
      <c r="D32" s="61"/>
      <c r="E32" s="61"/>
      <c r="F32" s="61"/>
      <c r="G32" s="61"/>
      <c r="H32" s="61"/>
      <c r="I32" s="61"/>
      <c r="J32" s="62"/>
      <c r="L32" s="60"/>
      <c r="M32" s="61"/>
      <c r="N32" s="61"/>
      <c r="O32" s="61"/>
      <c r="P32" s="61"/>
      <c r="Q32" s="61"/>
      <c r="R32" s="61"/>
      <c r="S32" s="61"/>
      <c r="T32" s="61"/>
      <c r="U32" s="62"/>
    </row>
    <row r="33" spans="1:21" x14ac:dyDescent="0.2">
      <c r="A33" s="60"/>
      <c r="B33" s="61"/>
      <c r="C33" s="61"/>
      <c r="D33" s="61"/>
      <c r="E33" s="61"/>
      <c r="F33" s="61"/>
      <c r="G33" s="61"/>
      <c r="H33" s="61"/>
      <c r="I33" s="61"/>
      <c r="J33" s="62"/>
      <c r="L33" s="60"/>
      <c r="M33" s="61"/>
      <c r="N33" s="61"/>
      <c r="O33" s="61"/>
      <c r="P33" s="61"/>
      <c r="Q33" s="61"/>
      <c r="R33" s="61"/>
      <c r="S33" s="61"/>
      <c r="T33" s="61"/>
      <c r="U33" s="62"/>
    </row>
    <row r="34" spans="1:21" x14ac:dyDescent="0.2">
      <c r="A34" s="60"/>
      <c r="B34" s="61"/>
      <c r="C34" s="61"/>
      <c r="D34" s="61"/>
      <c r="E34" s="61"/>
      <c r="F34" s="61"/>
      <c r="G34" s="61"/>
      <c r="H34" s="61"/>
      <c r="I34" s="61"/>
      <c r="J34" s="62"/>
      <c r="L34" s="60"/>
      <c r="M34" s="61"/>
      <c r="N34" s="61"/>
      <c r="O34" s="61"/>
      <c r="P34" s="61"/>
      <c r="Q34" s="61"/>
      <c r="R34" s="61"/>
      <c r="S34" s="61"/>
      <c r="T34" s="61"/>
      <c r="U34" s="62"/>
    </row>
    <row r="35" spans="1:21" x14ac:dyDescent="0.2">
      <c r="A35" s="60"/>
      <c r="B35" s="61"/>
      <c r="C35" s="61"/>
      <c r="D35" s="61"/>
      <c r="E35" s="61"/>
      <c r="F35" s="61"/>
      <c r="G35" s="61"/>
      <c r="H35" s="61"/>
      <c r="I35" s="61"/>
      <c r="J35" s="62"/>
      <c r="L35" s="60"/>
      <c r="M35" s="61"/>
      <c r="N35" s="61"/>
      <c r="O35" s="61"/>
      <c r="P35" s="61"/>
      <c r="Q35" s="61"/>
      <c r="R35" s="61"/>
      <c r="S35" s="61"/>
      <c r="T35" s="61"/>
      <c r="U35" s="62"/>
    </row>
    <row r="36" spans="1:21" x14ac:dyDescent="0.2">
      <c r="A36" s="60"/>
      <c r="B36" s="61"/>
      <c r="C36" s="61"/>
      <c r="D36" s="61"/>
      <c r="E36" s="61"/>
      <c r="F36" s="61"/>
      <c r="G36" s="61"/>
      <c r="H36" s="61"/>
      <c r="I36" s="61"/>
      <c r="J36" s="62"/>
      <c r="L36" s="60"/>
      <c r="M36" s="61"/>
      <c r="N36" s="61"/>
      <c r="O36" s="61"/>
      <c r="P36" s="61"/>
      <c r="Q36" s="61"/>
      <c r="R36" s="61"/>
      <c r="S36" s="61"/>
      <c r="T36" s="61"/>
      <c r="U36" s="62"/>
    </row>
    <row r="37" spans="1:21" x14ac:dyDescent="0.2">
      <c r="A37" s="60"/>
      <c r="B37" s="61"/>
      <c r="C37" s="61"/>
      <c r="D37" s="61"/>
      <c r="E37" s="61"/>
      <c r="F37" s="61"/>
      <c r="G37" s="61"/>
      <c r="H37" s="61"/>
      <c r="I37" s="61"/>
      <c r="J37" s="62"/>
      <c r="L37" s="60"/>
      <c r="M37" s="61"/>
      <c r="N37" s="61"/>
      <c r="O37" s="61"/>
      <c r="P37" s="61"/>
      <c r="Q37" s="61"/>
      <c r="R37" s="61"/>
      <c r="S37" s="61"/>
      <c r="T37" s="61"/>
      <c r="U37" s="62"/>
    </row>
    <row r="38" spans="1:21" x14ac:dyDescent="0.2">
      <c r="A38" s="60"/>
      <c r="B38" s="61"/>
      <c r="C38" s="61"/>
      <c r="D38" s="61"/>
      <c r="E38" s="61"/>
      <c r="F38" s="61"/>
      <c r="G38" s="61"/>
      <c r="H38" s="61"/>
      <c r="I38" s="61"/>
      <c r="J38" s="62"/>
      <c r="L38" s="60"/>
      <c r="M38" s="61"/>
      <c r="N38" s="61"/>
      <c r="O38" s="61"/>
      <c r="P38" s="61"/>
      <c r="Q38" s="61"/>
      <c r="R38" s="61"/>
      <c r="S38" s="61"/>
      <c r="T38" s="61"/>
      <c r="U38" s="62"/>
    </row>
    <row r="39" spans="1:21" ht="15.75" x14ac:dyDescent="0.3">
      <c r="A39" s="60"/>
      <c r="B39" s="63" t="s">
        <v>58</v>
      </c>
      <c r="C39" s="61"/>
      <c r="D39" s="61"/>
      <c r="E39" s="61"/>
      <c r="F39" s="61"/>
      <c r="G39" s="63" t="s">
        <v>59</v>
      </c>
      <c r="H39" s="61"/>
      <c r="I39" s="61"/>
      <c r="J39" s="62"/>
      <c r="L39" s="60"/>
      <c r="M39" s="63" t="s">
        <v>58</v>
      </c>
      <c r="N39" s="61"/>
      <c r="O39" s="61"/>
      <c r="P39" s="61"/>
      <c r="Q39" s="61"/>
      <c r="R39" s="63" t="s">
        <v>59</v>
      </c>
      <c r="S39" s="61"/>
      <c r="T39" s="61"/>
      <c r="U39" s="62"/>
    </row>
    <row r="40" spans="1:21" x14ac:dyDescent="0.2">
      <c r="A40" s="60"/>
      <c r="B40" s="61"/>
      <c r="C40" s="61"/>
      <c r="D40" s="61"/>
      <c r="E40" s="61"/>
      <c r="F40" s="61"/>
      <c r="G40" s="61"/>
      <c r="H40" s="61"/>
      <c r="I40" s="61"/>
      <c r="J40" s="62"/>
      <c r="L40" s="60"/>
      <c r="M40" s="61"/>
      <c r="N40" s="61"/>
      <c r="O40" s="61"/>
      <c r="P40" s="61"/>
      <c r="Q40" s="61"/>
      <c r="R40" s="61"/>
      <c r="S40" s="61"/>
      <c r="T40" s="61"/>
      <c r="U40" s="62"/>
    </row>
    <row r="41" spans="1:21" x14ac:dyDescent="0.2">
      <c r="A41" s="60"/>
      <c r="B41" s="61"/>
      <c r="C41" s="61"/>
      <c r="D41" s="61"/>
      <c r="E41" s="61"/>
      <c r="F41" s="61"/>
      <c r="G41" s="61"/>
      <c r="H41" s="61"/>
      <c r="I41" s="61"/>
      <c r="J41" s="62"/>
      <c r="L41" s="60"/>
      <c r="M41" s="61"/>
      <c r="N41" s="61"/>
      <c r="O41" s="61"/>
      <c r="P41" s="61"/>
      <c r="Q41" s="61"/>
      <c r="R41" s="61"/>
      <c r="S41" s="61"/>
      <c r="T41" s="61"/>
      <c r="U41" s="62"/>
    </row>
    <row r="42" spans="1:21" x14ac:dyDescent="0.2">
      <c r="A42" s="60"/>
      <c r="B42" s="61"/>
      <c r="C42" s="61"/>
      <c r="D42" s="61"/>
      <c r="E42" s="61"/>
      <c r="F42" s="61"/>
      <c r="G42" s="61"/>
      <c r="H42" s="61"/>
      <c r="I42" s="61"/>
      <c r="J42" s="62"/>
      <c r="L42" s="60"/>
      <c r="M42" s="61"/>
      <c r="N42" s="61"/>
      <c r="O42" s="61"/>
      <c r="P42" s="61"/>
      <c r="Q42" s="61"/>
      <c r="R42" s="61"/>
      <c r="S42" s="61"/>
      <c r="T42" s="61"/>
      <c r="U42" s="62"/>
    </row>
    <row r="43" spans="1:21" x14ac:dyDescent="0.2">
      <c r="A43" s="60"/>
      <c r="B43" s="61"/>
      <c r="C43" s="61"/>
      <c r="D43" s="61"/>
      <c r="E43" s="61"/>
      <c r="F43" s="61"/>
      <c r="G43" s="61"/>
      <c r="H43" s="61"/>
      <c r="I43" s="61"/>
      <c r="J43" s="62"/>
      <c r="L43" s="60"/>
      <c r="M43" s="61"/>
      <c r="N43" s="61"/>
      <c r="O43" s="61"/>
      <c r="P43" s="61"/>
      <c r="Q43" s="61"/>
      <c r="R43" s="61"/>
      <c r="S43" s="61"/>
      <c r="T43" s="61"/>
      <c r="U43" s="62"/>
    </row>
    <row r="44" spans="1:21" x14ac:dyDescent="0.2">
      <c r="A44" s="60"/>
      <c r="B44" s="61"/>
      <c r="C44" s="61"/>
      <c r="D44" s="61"/>
      <c r="E44" s="61"/>
      <c r="F44" s="61"/>
      <c r="G44" s="61"/>
      <c r="H44" s="61"/>
      <c r="I44" s="61"/>
      <c r="J44" s="62"/>
      <c r="L44" s="60"/>
      <c r="M44" s="61"/>
      <c r="N44" s="61"/>
      <c r="O44" s="61"/>
      <c r="P44" s="61"/>
      <c r="Q44" s="61"/>
      <c r="R44" s="61"/>
      <c r="S44" s="61"/>
      <c r="T44" s="61"/>
      <c r="U44" s="62"/>
    </row>
    <row r="45" spans="1:2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2"/>
      <c r="L45" s="60"/>
      <c r="M45" s="61"/>
      <c r="N45" s="61"/>
      <c r="O45" s="61"/>
      <c r="P45" s="61"/>
      <c r="Q45" s="61"/>
      <c r="R45" s="61"/>
      <c r="S45" s="61"/>
      <c r="T45" s="61"/>
      <c r="U45" s="62"/>
    </row>
    <row r="46" spans="1:21" x14ac:dyDescent="0.2">
      <c r="A46" s="60"/>
      <c r="B46" s="61"/>
      <c r="C46" s="61"/>
      <c r="D46" s="61"/>
      <c r="E46" s="61"/>
      <c r="F46" s="61"/>
      <c r="G46" s="61"/>
      <c r="H46" s="61"/>
      <c r="I46" s="61"/>
      <c r="J46" s="62"/>
      <c r="L46" s="60"/>
      <c r="M46" s="61"/>
      <c r="N46" s="61"/>
      <c r="O46" s="61"/>
      <c r="P46" s="61"/>
      <c r="Q46" s="61"/>
      <c r="R46" s="61"/>
      <c r="S46" s="61"/>
      <c r="T46" s="61"/>
      <c r="U46" s="62"/>
    </row>
    <row r="47" spans="1:21" x14ac:dyDescent="0.2">
      <c r="A47" s="60"/>
      <c r="B47" s="61"/>
      <c r="C47" s="61"/>
      <c r="D47" s="61"/>
      <c r="E47" s="61"/>
      <c r="F47" s="61"/>
      <c r="G47" s="61"/>
      <c r="H47" s="61"/>
      <c r="I47" s="61"/>
      <c r="J47" s="62"/>
      <c r="L47" s="60"/>
      <c r="M47" s="61"/>
      <c r="N47" s="61"/>
      <c r="O47" s="61"/>
      <c r="P47" s="61"/>
      <c r="Q47" s="61"/>
      <c r="R47" s="61"/>
      <c r="S47" s="61"/>
      <c r="T47" s="61"/>
      <c r="U47" s="62"/>
    </row>
    <row r="48" spans="1:21" x14ac:dyDescent="0.2">
      <c r="A48" s="60"/>
      <c r="B48" s="61"/>
      <c r="C48" s="61"/>
      <c r="D48" s="61"/>
      <c r="E48" s="61"/>
      <c r="F48" s="61"/>
      <c r="G48" s="61"/>
      <c r="H48" s="61"/>
      <c r="I48" s="61"/>
      <c r="J48" s="62"/>
      <c r="L48" s="60"/>
      <c r="M48" s="61"/>
      <c r="N48" s="61"/>
      <c r="O48" s="61"/>
      <c r="P48" s="61"/>
      <c r="Q48" s="61"/>
      <c r="R48" s="61"/>
      <c r="S48" s="61"/>
      <c r="T48" s="61"/>
      <c r="U48" s="62"/>
    </row>
    <row r="49" spans="1:21" x14ac:dyDescent="0.2">
      <c r="A49" s="60"/>
      <c r="B49" s="61"/>
      <c r="C49" s="61"/>
      <c r="D49" s="61"/>
      <c r="E49" s="61"/>
      <c r="F49" s="61"/>
      <c r="G49" s="61"/>
      <c r="H49" s="61"/>
      <c r="I49" s="61"/>
      <c r="J49" s="62"/>
      <c r="L49" s="60"/>
      <c r="M49" s="61"/>
      <c r="N49" s="61"/>
      <c r="O49" s="61"/>
      <c r="P49" s="61"/>
      <c r="Q49" s="61"/>
      <c r="R49" s="61"/>
      <c r="S49" s="61"/>
      <c r="T49" s="61"/>
      <c r="U49" s="62"/>
    </row>
    <row r="50" spans="1:21" x14ac:dyDescent="0.2">
      <c r="A50" s="60"/>
      <c r="B50" s="61"/>
      <c r="C50" s="61"/>
      <c r="D50" s="61"/>
      <c r="E50" s="61"/>
      <c r="F50" s="61"/>
      <c r="G50" s="61"/>
      <c r="H50" s="61"/>
      <c r="I50" s="61"/>
      <c r="J50" s="62"/>
      <c r="L50" s="60"/>
      <c r="M50" s="61"/>
      <c r="N50" s="61"/>
      <c r="O50" s="61"/>
      <c r="P50" s="61"/>
      <c r="Q50" s="61"/>
      <c r="R50" s="61"/>
      <c r="S50" s="61"/>
      <c r="T50" s="61"/>
      <c r="U50" s="62"/>
    </row>
    <row r="51" spans="1:21" x14ac:dyDescent="0.2">
      <c r="A51" s="60"/>
      <c r="B51" s="61"/>
      <c r="C51" s="61"/>
      <c r="D51" s="61"/>
      <c r="E51" s="61"/>
      <c r="F51" s="61"/>
      <c r="G51" s="61"/>
      <c r="H51" s="61"/>
      <c r="I51" s="61"/>
      <c r="J51" s="62"/>
      <c r="L51" s="60"/>
      <c r="M51" s="61"/>
      <c r="N51" s="61"/>
      <c r="O51" s="61"/>
      <c r="P51" s="61"/>
      <c r="Q51" s="61"/>
      <c r="R51" s="61"/>
      <c r="S51" s="61"/>
      <c r="T51" s="61"/>
      <c r="U51" s="62"/>
    </row>
    <row r="52" spans="1:21" x14ac:dyDescent="0.2">
      <c r="A52" s="60"/>
      <c r="B52" s="61"/>
      <c r="C52" s="61"/>
      <c r="D52" s="61"/>
      <c r="E52" s="61"/>
      <c r="F52" s="61"/>
      <c r="G52" s="61"/>
      <c r="H52" s="61"/>
      <c r="I52" s="61"/>
      <c r="J52" s="62"/>
      <c r="L52" s="60"/>
      <c r="M52" s="61"/>
      <c r="N52" s="61"/>
      <c r="O52" s="61"/>
      <c r="P52" s="61"/>
      <c r="Q52" s="61"/>
      <c r="R52" s="61"/>
      <c r="S52" s="61"/>
      <c r="T52" s="61"/>
      <c r="U52" s="62"/>
    </row>
    <row r="53" spans="1:21" x14ac:dyDescent="0.2">
      <c r="A53" s="60"/>
      <c r="B53" s="61"/>
      <c r="C53" s="61"/>
      <c r="D53" s="61"/>
      <c r="E53" s="61"/>
      <c r="F53" s="61"/>
      <c r="G53" s="61"/>
      <c r="H53" s="61"/>
      <c r="I53" s="61"/>
      <c r="J53" s="62"/>
      <c r="L53" s="60"/>
      <c r="M53" s="61"/>
      <c r="N53" s="61"/>
      <c r="O53" s="61"/>
      <c r="P53" s="61"/>
      <c r="Q53" s="61"/>
      <c r="R53" s="61"/>
      <c r="S53" s="61"/>
      <c r="T53" s="61"/>
      <c r="U53" s="62"/>
    </row>
    <row r="54" spans="1:21" x14ac:dyDescent="0.2">
      <c r="A54" s="60"/>
      <c r="B54" s="61"/>
      <c r="C54" s="61"/>
      <c r="D54" s="61"/>
      <c r="E54" s="61"/>
      <c r="F54" s="61"/>
      <c r="G54" s="61"/>
      <c r="H54" s="61"/>
      <c r="I54" s="61"/>
      <c r="J54" s="62"/>
      <c r="L54" s="60"/>
      <c r="M54" s="61"/>
      <c r="N54" s="61"/>
      <c r="O54" s="61"/>
      <c r="P54" s="61"/>
      <c r="Q54" s="61"/>
      <c r="R54" s="61"/>
      <c r="S54" s="61"/>
      <c r="T54" s="61"/>
      <c r="U54" s="62"/>
    </row>
    <row r="55" spans="1:21" x14ac:dyDescent="0.2">
      <c r="A55" s="60"/>
      <c r="B55" s="61"/>
      <c r="C55" s="61"/>
      <c r="D55" s="61"/>
      <c r="E55" s="61"/>
      <c r="F55" s="61"/>
      <c r="G55" s="61"/>
      <c r="H55" s="61"/>
      <c r="I55" s="61"/>
      <c r="J55" s="62"/>
      <c r="L55" s="60"/>
      <c r="M55" s="61"/>
      <c r="N55" s="61"/>
      <c r="O55" s="61"/>
      <c r="P55" s="61"/>
      <c r="Q55" s="61"/>
      <c r="R55" s="61"/>
      <c r="S55" s="61"/>
      <c r="T55" s="61"/>
      <c r="U55" s="62"/>
    </row>
    <row r="56" spans="1:21" ht="15.75" x14ac:dyDescent="0.3">
      <c r="A56" s="60"/>
      <c r="B56" s="63" t="s">
        <v>60</v>
      </c>
      <c r="C56" s="61"/>
      <c r="D56" s="61"/>
      <c r="E56" s="61"/>
      <c r="F56" s="61"/>
      <c r="G56" s="63" t="s">
        <v>61</v>
      </c>
      <c r="H56" s="61"/>
      <c r="I56" s="61"/>
      <c r="J56" s="62"/>
      <c r="L56" s="60"/>
      <c r="M56" s="63" t="s">
        <v>60</v>
      </c>
      <c r="N56" s="61"/>
      <c r="O56" s="61"/>
      <c r="P56" s="61"/>
      <c r="Q56" s="61"/>
      <c r="R56" s="63" t="s">
        <v>61</v>
      </c>
      <c r="S56" s="61"/>
      <c r="T56" s="61"/>
      <c r="U56" s="62"/>
    </row>
    <row r="57" spans="1:21" x14ac:dyDescent="0.2">
      <c r="A57" s="60"/>
      <c r="B57" s="61"/>
      <c r="C57" s="61"/>
      <c r="D57" s="61"/>
      <c r="E57" s="61"/>
      <c r="F57" s="61"/>
      <c r="G57" s="61"/>
      <c r="H57" s="61"/>
      <c r="I57" s="61"/>
      <c r="J57" s="62"/>
      <c r="L57" s="60"/>
      <c r="M57" s="61"/>
      <c r="N57" s="61"/>
      <c r="O57" s="61"/>
      <c r="P57" s="61"/>
      <c r="Q57" s="61"/>
      <c r="R57" s="61"/>
      <c r="S57" s="61"/>
      <c r="T57" s="61"/>
      <c r="U57" s="62"/>
    </row>
    <row r="58" spans="1:21" x14ac:dyDescent="0.2">
      <c r="A58" s="60"/>
      <c r="B58" s="61"/>
      <c r="C58" s="61"/>
      <c r="D58" s="61"/>
      <c r="E58" s="61"/>
      <c r="F58" s="61"/>
      <c r="G58" s="61"/>
      <c r="H58" s="61"/>
      <c r="I58" s="61"/>
      <c r="J58" s="62"/>
      <c r="L58" s="60"/>
      <c r="M58" s="61"/>
      <c r="N58" s="61"/>
      <c r="O58" s="61"/>
      <c r="P58" s="61"/>
      <c r="Q58" s="61"/>
      <c r="R58" s="61"/>
      <c r="S58" s="61"/>
      <c r="T58" s="61"/>
      <c r="U58" s="62"/>
    </row>
    <row r="59" spans="1:21" x14ac:dyDescent="0.2">
      <c r="A59" s="60"/>
      <c r="B59" s="61"/>
      <c r="C59" s="61"/>
      <c r="D59" s="61"/>
      <c r="E59" s="61"/>
      <c r="F59" s="61"/>
      <c r="G59" s="61"/>
      <c r="H59" s="61"/>
      <c r="I59" s="61"/>
      <c r="J59" s="62"/>
      <c r="L59" s="60"/>
      <c r="M59" s="61"/>
      <c r="N59" s="61"/>
      <c r="O59" s="61"/>
      <c r="P59" s="61"/>
      <c r="Q59" s="61"/>
      <c r="R59" s="61"/>
      <c r="S59" s="61"/>
      <c r="T59" s="61"/>
      <c r="U59" s="62"/>
    </row>
    <row r="60" spans="1:21" x14ac:dyDescent="0.2">
      <c r="A60" s="60"/>
      <c r="B60" s="61"/>
      <c r="C60" s="61"/>
      <c r="D60" s="61"/>
      <c r="E60" s="61"/>
      <c r="F60" s="61"/>
      <c r="G60" s="61"/>
      <c r="H60" s="61"/>
      <c r="I60" s="61"/>
      <c r="J60" s="62"/>
      <c r="L60" s="60"/>
      <c r="M60" s="61"/>
      <c r="N60" s="61"/>
      <c r="O60" s="61"/>
      <c r="P60" s="61"/>
      <c r="Q60" s="61"/>
      <c r="R60" s="61"/>
      <c r="S60" s="61"/>
      <c r="T60" s="61"/>
      <c r="U60" s="62"/>
    </row>
    <row r="61" spans="1:21" x14ac:dyDescent="0.2">
      <c r="A61" s="60"/>
      <c r="B61" s="61"/>
      <c r="C61" s="61"/>
      <c r="D61" s="61"/>
      <c r="E61" s="61"/>
      <c r="F61" s="61"/>
      <c r="G61" s="61"/>
      <c r="H61" s="61"/>
      <c r="I61" s="61"/>
      <c r="J61" s="62"/>
      <c r="L61" s="60"/>
      <c r="M61" s="61"/>
      <c r="N61" s="61"/>
      <c r="O61" s="61"/>
      <c r="P61" s="61"/>
      <c r="Q61" s="61"/>
      <c r="R61" s="61"/>
      <c r="S61" s="61"/>
      <c r="T61" s="61"/>
      <c r="U61" s="62"/>
    </row>
    <row r="62" spans="1:21" x14ac:dyDescent="0.2">
      <c r="A62" s="60"/>
      <c r="B62" s="61"/>
      <c r="C62" s="61"/>
      <c r="D62" s="61"/>
      <c r="E62" s="61"/>
      <c r="F62" s="61"/>
      <c r="G62" s="61"/>
      <c r="H62" s="61"/>
      <c r="I62" s="61"/>
      <c r="J62" s="62"/>
      <c r="L62" s="60"/>
      <c r="M62" s="61"/>
      <c r="N62" s="61"/>
      <c r="O62" s="61"/>
      <c r="P62" s="61"/>
      <c r="Q62" s="61"/>
      <c r="R62" s="61"/>
      <c r="S62" s="61"/>
      <c r="T62" s="61"/>
      <c r="U62" s="62"/>
    </row>
    <row r="63" spans="1:21" x14ac:dyDescent="0.2">
      <c r="A63" s="60"/>
      <c r="B63" s="61"/>
      <c r="C63" s="61"/>
      <c r="D63" s="61"/>
      <c r="E63" s="61"/>
      <c r="F63" s="61"/>
      <c r="G63" s="61"/>
      <c r="H63" s="61"/>
      <c r="I63" s="61"/>
      <c r="J63" s="62"/>
      <c r="L63" s="60"/>
      <c r="M63" s="61"/>
      <c r="N63" s="61"/>
      <c r="O63" s="61"/>
      <c r="P63" s="61"/>
      <c r="Q63" s="61"/>
      <c r="R63" s="61"/>
      <c r="S63" s="61"/>
      <c r="T63" s="61"/>
      <c r="U63" s="62"/>
    </row>
    <row r="64" spans="1:21" x14ac:dyDescent="0.2">
      <c r="A64" s="60"/>
      <c r="B64" s="61"/>
      <c r="C64" s="61"/>
      <c r="D64" s="61"/>
      <c r="E64" s="61"/>
      <c r="F64" s="61"/>
      <c r="G64" s="61"/>
      <c r="H64" s="61"/>
      <c r="I64" s="61"/>
      <c r="J64" s="62"/>
      <c r="L64" s="60"/>
      <c r="M64" s="61"/>
      <c r="N64" s="61"/>
      <c r="O64" s="61"/>
      <c r="P64" s="61"/>
      <c r="Q64" s="61"/>
      <c r="R64" s="61"/>
      <c r="S64" s="61"/>
      <c r="T64" s="61"/>
      <c r="U64" s="62"/>
    </row>
    <row r="65" spans="1:21" x14ac:dyDescent="0.2">
      <c r="A65" s="60"/>
      <c r="B65" s="61"/>
      <c r="C65" s="61"/>
      <c r="D65" s="61"/>
      <c r="E65" s="61"/>
      <c r="F65" s="61"/>
      <c r="G65" s="61"/>
      <c r="H65" s="61"/>
      <c r="I65" s="61"/>
      <c r="J65" s="62"/>
      <c r="L65" s="60"/>
      <c r="M65" s="61"/>
      <c r="N65" s="61"/>
      <c r="O65" s="61"/>
      <c r="P65" s="61"/>
      <c r="Q65" s="61"/>
      <c r="R65" s="61"/>
      <c r="S65" s="61"/>
      <c r="T65" s="61"/>
      <c r="U65" s="62"/>
    </row>
    <row r="66" spans="1:21" x14ac:dyDescent="0.2">
      <c r="A66" s="60"/>
      <c r="B66" s="61"/>
      <c r="C66" s="61"/>
      <c r="D66" s="61"/>
      <c r="E66" s="61"/>
      <c r="F66" s="61"/>
      <c r="G66" s="61"/>
      <c r="H66" s="61"/>
      <c r="I66" s="61"/>
      <c r="J66" s="62"/>
      <c r="L66" s="60"/>
      <c r="M66" s="61"/>
      <c r="N66" s="61"/>
      <c r="O66" s="61"/>
      <c r="P66" s="61"/>
      <c r="Q66" s="61"/>
      <c r="R66" s="61"/>
      <c r="S66" s="61"/>
      <c r="T66" s="61"/>
      <c r="U66" s="62"/>
    </row>
    <row r="67" spans="1:21" x14ac:dyDescent="0.2">
      <c r="A67" s="60"/>
      <c r="B67" s="61"/>
      <c r="C67" s="61"/>
      <c r="D67" s="61"/>
      <c r="E67" s="61"/>
      <c r="F67" s="61"/>
      <c r="G67" s="61"/>
      <c r="H67" s="61"/>
      <c r="I67" s="61"/>
      <c r="J67" s="62"/>
      <c r="L67" s="60"/>
      <c r="M67" s="61"/>
      <c r="N67" s="61"/>
      <c r="O67" s="61"/>
      <c r="P67" s="61"/>
      <c r="Q67" s="61"/>
      <c r="R67" s="61"/>
      <c r="S67" s="61"/>
      <c r="T67" s="61"/>
      <c r="U67" s="62"/>
    </row>
    <row r="68" spans="1:21" x14ac:dyDescent="0.2">
      <c r="A68" s="60"/>
      <c r="B68" s="61"/>
      <c r="C68" s="61"/>
      <c r="D68" s="61"/>
      <c r="E68" s="61"/>
      <c r="F68" s="61"/>
      <c r="G68" s="61"/>
      <c r="H68" s="61"/>
      <c r="I68" s="61"/>
      <c r="J68" s="62"/>
      <c r="L68" s="60"/>
      <c r="M68" s="61"/>
      <c r="N68" s="61"/>
      <c r="O68" s="61"/>
      <c r="P68" s="61"/>
      <c r="Q68" s="61"/>
      <c r="R68" s="61"/>
      <c r="S68" s="61"/>
      <c r="T68" s="61"/>
      <c r="U68" s="62"/>
    </row>
    <row r="69" spans="1:21" x14ac:dyDescent="0.2">
      <c r="A69" s="60"/>
      <c r="B69" s="61"/>
      <c r="C69" s="61"/>
      <c r="D69" s="61"/>
      <c r="E69" s="61"/>
      <c r="F69" s="61"/>
      <c r="G69" s="61"/>
      <c r="H69" s="61"/>
      <c r="I69" s="61"/>
      <c r="J69" s="62"/>
      <c r="L69" s="60"/>
      <c r="M69" s="61"/>
      <c r="N69" s="61"/>
      <c r="O69" s="61"/>
      <c r="P69" s="61"/>
      <c r="Q69" s="61"/>
      <c r="R69" s="61"/>
      <c r="S69" s="61"/>
      <c r="T69" s="61"/>
      <c r="U69" s="62"/>
    </row>
    <row r="70" spans="1:21" x14ac:dyDescent="0.2">
      <c r="A70" s="60"/>
      <c r="B70" s="61"/>
      <c r="C70" s="61"/>
      <c r="D70" s="61"/>
      <c r="E70" s="61"/>
      <c r="F70" s="61"/>
      <c r="G70" s="61"/>
      <c r="H70" s="61"/>
      <c r="I70" s="61"/>
      <c r="J70" s="62"/>
      <c r="L70" s="60"/>
      <c r="M70" s="61"/>
      <c r="N70" s="61"/>
      <c r="O70" s="61"/>
      <c r="P70" s="61"/>
      <c r="Q70" s="61"/>
      <c r="R70" s="61"/>
      <c r="S70" s="61"/>
      <c r="T70" s="61"/>
      <c r="U70" s="62"/>
    </row>
    <row r="71" spans="1:21" x14ac:dyDescent="0.2">
      <c r="A71" s="60"/>
      <c r="B71" s="61"/>
      <c r="C71" s="61"/>
      <c r="D71" s="61"/>
      <c r="E71" s="61"/>
      <c r="F71" s="61"/>
      <c r="G71" s="61"/>
      <c r="H71" s="61"/>
      <c r="I71" s="61"/>
      <c r="J71" s="62"/>
      <c r="L71" s="60"/>
      <c r="M71" s="61"/>
      <c r="N71" s="61"/>
      <c r="O71" s="61"/>
      <c r="P71" s="61"/>
      <c r="Q71" s="61"/>
      <c r="R71" s="61"/>
      <c r="S71" s="61"/>
      <c r="T71" s="61"/>
      <c r="U71" s="62"/>
    </row>
    <row r="72" spans="1:21" x14ac:dyDescent="0.2">
      <c r="A72" s="60"/>
      <c r="B72" s="61"/>
      <c r="C72" s="61"/>
      <c r="D72" s="61"/>
      <c r="E72" s="61"/>
      <c r="F72" s="61"/>
      <c r="G72" s="61"/>
      <c r="H72" s="61"/>
      <c r="I72" s="61"/>
      <c r="J72" s="62"/>
      <c r="L72" s="60"/>
      <c r="M72" s="61"/>
      <c r="N72" s="61"/>
      <c r="O72" s="61"/>
      <c r="P72" s="61"/>
      <c r="Q72" s="61"/>
      <c r="R72" s="61"/>
      <c r="S72" s="61"/>
      <c r="T72" s="61"/>
      <c r="U72" s="62"/>
    </row>
    <row r="73" spans="1:21" ht="13.5" thickBot="1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6"/>
      <c r="L73" s="64"/>
      <c r="M73" s="65"/>
      <c r="N73" s="65"/>
      <c r="O73" s="65"/>
      <c r="P73" s="65"/>
      <c r="Q73" s="65"/>
      <c r="R73" s="65"/>
      <c r="S73" s="65"/>
      <c r="T73" s="65"/>
      <c r="U73" s="66"/>
    </row>
  </sheetData>
  <sheetProtection password="CD12" sheet="1"/>
  <phoneticPr fontId="9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</sheetPr>
  <dimension ref="A1:K70"/>
  <sheetViews>
    <sheetView workbookViewId="0">
      <selection activeCell="L2" sqref="L2"/>
    </sheetView>
  </sheetViews>
  <sheetFormatPr defaultRowHeight="12.75" x14ac:dyDescent="0.2"/>
  <sheetData>
    <row r="1" spans="1:11" s="77" customFormat="1" x14ac:dyDescent="0.2">
      <c r="A1" s="78" t="s">
        <v>70</v>
      </c>
    </row>
    <row r="2" spans="1:11" ht="13.5" thickBot="1" x14ac:dyDescent="0.25"/>
    <row r="3" spans="1:11" x14ac:dyDescent="0.2">
      <c r="A3" s="46" t="s">
        <v>71</v>
      </c>
      <c r="B3" s="47"/>
      <c r="C3" s="47"/>
      <c r="D3" s="47"/>
      <c r="E3" s="47"/>
      <c r="F3" s="47"/>
      <c r="G3" s="47"/>
      <c r="H3" s="47"/>
      <c r="I3" s="47"/>
      <c r="J3" s="47"/>
      <c r="K3" s="48"/>
    </row>
    <row r="4" spans="1:11" x14ac:dyDescent="0.2">
      <c r="A4" s="49"/>
      <c r="B4" s="50"/>
      <c r="C4" s="50"/>
      <c r="D4" s="50"/>
      <c r="E4" s="50"/>
      <c r="F4" s="50"/>
      <c r="G4" s="50"/>
      <c r="H4" s="50"/>
      <c r="I4" s="50"/>
      <c r="J4" s="50"/>
      <c r="K4" s="51"/>
    </row>
    <row r="5" spans="1:11" x14ac:dyDescent="0.2">
      <c r="A5" s="79" t="s">
        <v>72</v>
      </c>
      <c r="B5" s="50"/>
      <c r="C5" s="50"/>
      <c r="D5" s="50"/>
      <c r="E5" s="50"/>
      <c r="F5" s="50"/>
      <c r="G5" s="50"/>
      <c r="H5" s="50"/>
      <c r="I5" s="50"/>
      <c r="J5" s="50"/>
      <c r="K5" s="51"/>
    </row>
    <row r="6" spans="1:11" x14ac:dyDescent="0.2">
      <c r="A6" s="56"/>
      <c r="B6" s="50" t="s">
        <v>145</v>
      </c>
      <c r="C6" s="50"/>
      <c r="D6" s="50"/>
      <c r="E6" s="50"/>
      <c r="F6" s="50"/>
      <c r="G6" s="50"/>
      <c r="H6" s="50"/>
      <c r="I6" s="50"/>
      <c r="J6" s="50"/>
      <c r="K6" s="51"/>
    </row>
    <row r="7" spans="1:11" x14ac:dyDescent="0.2">
      <c r="A7" s="79" t="s">
        <v>73</v>
      </c>
      <c r="B7" s="50"/>
      <c r="C7" s="50"/>
      <c r="D7" s="50"/>
      <c r="E7" s="50"/>
      <c r="F7" s="50"/>
      <c r="G7" s="50"/>
      <c r="H7" s="50"/>
      <c r="I7" s="50"/>
      <c r="J7" s="50"/>
      <c r="K7" s="51"/>
    </row>
    <row r="8" spans="1:11" x14ac:dyDescent="0.2">
      <c r="A8" s="56"/>
      <c r="B8" s="50" t="s">
        <v>145</v>
      </c>
      <c r="C8" s="50"/>
      <c r="D8" s="50"/>
      <c r="E8" s="50"/>
      <c r="F8" s="50"/>
      <c r="G8" s="50"/>
      <c r="H8" s="50"/>
      <c r="I8" s="50"/>
      <c r="J8" s="50"/>
      <c r="K8" s="51"/>
    </row>
    <row r="9" spans="1:11" x14ac:dyDescent="0.2">
      <c r="A9" s="79" t="s">
        <v>74</v>
      </c>
      <c r="B9" s="50"/>
      <c r="C9" s="50"/>
      <c r="D9" s="50"/>
      <c r="E9" s="50"/>
      <c r="F9" s="50"/>
      <c r="G9" s="50"/>
      <c r="H9" s="50"/>
      <c r="I9" s="50"/>
      <c r="J9" s="50"/>
      <c r="K9" s="51"/>
    </row>
    <row r="10" spans="1:11" x14ac:dyDescent="0.2">
      <c r="A10" s="56"/>
      <c r="B10" s="50" t="s">
        <v>145</v>
      </c>
      <c r="C10" s="50"/>
      <c r="D10" s="50"/>
      <c r="E10" s="50"/>
      <c r="F10" s="50"/>
      <c r="G10" s="50"/>
      <c r="H10" s="50"/>
      <c r="I10" s="50"/>
      <c r="J10" s="50"/>
      <c r="K10" s="51"/>
    </row>
    <row r="11" spans="1:11" x14ac:dyDescent="0.2">
      <c r="A11" s="79" t="s">
        <v>81</v>
      </c>
      <c r="B11" s="50"/>
      <c r="C11" s="50"/>
      <c r="D11" s="50"/>
      <c r="E11" s="50"/>
      <c r="F11" s="50"/>
      <c r="G11" s="50"/>
      <c r="H11" s="50"/>
      <c r="I11" s="50"/>
      <c r="J11" s="50"/>
      <c r="K11" s="51"/>
    </row>
    <row r="12" spans="1:11" x14ac:dyDescent="0.2">
      <c r="A12" s="56"/>
      <c r="B12" s="50" t="s">
        <v>75</v>
      </c>
      <c r="C12" s="50"/>
      <c r="D12" s="50"/>
      <c r="E12" s="50"/>
      <c r="F12" s="50"/>
      <c r="G12" s="50"/>
      <c r="H12" s="50"/>
      <c r="I12" s="50"/>
      <c r="J12" s="50"/>
      <c r="K12" s="51"/>
    </row>
    <row r="13" spans="1:11" ht="13.5" thickBot="1" x14ac:dyDescent="0.25">
      <c r="A13" s="91"/>
      <c r="B13" s="54"/>
      <c r="C13" s="54"/>
      <c r="D13" s="54"/>
      <c r="E13" s="54"/>
      <c r="F13" s="54"/>
      <c r="G13" s="54"/>
      <c r="H13" s="54"/>
      <c r="I13" s="54"/>
      <c r="J13" s="54"/>
      <c r="K13" s="55"/>
    </row>
    <row r="14" spans="1:11" x14ac:dyDescent="0.2">
      <c r="A14" s="56"/>
      <c r="B14" s="50"/>
      <c r="C14" s="50"/>
      <c r="D14" s="50"/>
      <c r="E14" s="50"/>
      <c r="F14" s="50"/>
      <c r="G14" s="50"/>
      <c r="H14" s="50"/>
    </row>
    <row r="15" spans="1:11" ht="13.5" thickBot="1" x14ac:dyDescent="0.25">
      <c r="A15" s="56"/>
      <c r="B15" s="50"/>
      <c r="C15" s="50"/>
      <c r="D15" s="50"/>
      <c r="E15" s="50"/>
      <c r="F15" s="50"/>
      <c r="G15" s="50"/>
      <c r="H15" s="50"/>
    </row>
    <row r="16" spans="1:11" x14ac:dyDescent="0.2">
      <c r="A16" s="80" t="s">
        <v>76</v>
      </c>
      <c r="B16" s="81"/>
      <c r="C16" s="81"/>
      <c r="D16" s="81"/>
      <c r="E16" s="81"/>
      <c r="F16" s="81"/>
      <c r="G16" s="81"/>
      <c r="H16" s="81"/>
      <c r="I16" s="81"/>
      <c r="J16" s="81"/>
      <c r="K16" s="82"/>
    </row>
    <row r="17" spans="1:11" x14ac:dyDescent="0.2">
      <c r="A17" s="83"/>
      <c r="B17" s="84"/>
      <c r="C17" s="84"/>
      <c r="D17" s="84"/>
      <c r="E17" s="84"/>
      <c r="F17" s="84"/>
      <c r="G17" s="84"/>
      <c r="H17" s="84"/>
      <c r="I17" s="84"/>
      <c r="J17" s="84"/>
      <c r="K17" s="85"/>
    </row>
    <row r="18" spans="1:11" x14ac:dyDescent="0.2">
      <c r="A18" s="83"/>
      <c r="B18" s="84"/>
      <c r="C18" s="84"/>
      <c r="D18" s="84"/>
      <c r="E18" s="84"/>
      <c r="F18" s="84"/>
      <c r="G18" s="84"/>
      <c r="H18" s="84"/>
      <c r="I18" s="84"/>
      <c r="J18" s="84"/>
      <c r="K18" s="85"/>
    </row>
    <row r="19" spans="1:11" ht="15.75" x14ac:dyDescent="0.3">
      <c r="A19" s="86"/>
      <c r="B19" s="84"/>
      <c r="C19" s="87" t="s">
        <v>56</v>
      </c>
      <c r="D19" s="84"/>
      <c r="E19" s="84"/>
      <c r="F19" s="84"/>
      <c r="G19" s="84"/>
      <c r="H19" s="87" t="s">
        <v>57</v>
      </c>
      <c r="I19" s="84"/>
      <c r="J19" s="84"/>
      <c r="K19" s="85"/>
    </row>
    <row r="20" spans="1:11" x14ac:dyDescent="0.2">
      <c r="A20" s="86"/>
      <c r="B20" s="84"/>
      <c r="C20" s="84"/>
      <c r="D20" s="84"/>
      <c r="E20" s="84"/>
      <c r="F20" s="84"/>
      <c r="G20" s="84"/>
      <c r="H20" s="84"/>
      <c r="I20" s="84"/>
      <c r="J20" s="84"/>
      <c r="K20" s="85"/>
    </row>
    <row r="21" spans="1:11" x14ac:dyDescent="0.2">
      <c r="A21" s="86"/>
      <c r="B21" s="84"/>
      <c r="C21" s="84"/>
      <c r="D21" s="84"/>
      <c r="E21" s="84"/>
      <c r="F21" s="84"/>
      <c r="G21" s="84"/>
      <c r="H21" s="84"/>
      <c r="I21" s="84"/>
      <c r="J21" s="84"/>
      <c r="K21" s="85"/>
    </row>
    <row r="22" spans="1:11" x14ac:dyDescent="0.2">
      <c r="A22" s="86"/>
      <c r="B22" s="84"/>
      <c r="C22" s="84"/>
      <c r="D22" s="84"/>
      <c r="E22" s="84"/>
      <c r="F22" s="84"/>
      <c r="G22" s="84"/>
      <c r="H22" s="84"/>
      <c r="I22" s="84"/>
      <c r="J22" s="84"/>
      <c r="K22" s="85"/>
    </row>
    <row r="23" spans="1:11" x14ac:dyDescent="0.2">
      <c r="A23" s="86"/>
      <c r="B23" s="84"/>
      <c r="C23" s="84"/>
      <c r="D23" s="84"/>
      <c r="E23" s="84"/>
      <c r="F23" s="84"/>
      <c r="G23" s="84"/>
      <c r="H23" s="84"/>
      <c r="I23" s="84"/>
      <c r="J23" s="84"/>
      <c r="K23" s="85"/>
    </row>
    <row r="24" spans="1:11" x14ac:dyDescent="0.2">
      <c r="A24" s="86"/>
      <c r="B24" s="84"/>
      <c r="C24" s="84"/>
      <c r="D24" s="84"/>
      <c r="E24" s="84"/>
      <c r="F24" s="84"/>
      <c r="G24" s="84"/>
      <c r="H24" s="84"/>
      <c r="I24" s="84"/>
      <c r="J24" s="84"/>
      <c r="K24" s="85"/>
    </row>
    <row r="25" spans="1:11" x14ac:dyDescent="0.2">
      <c r="A25" s="86"/>
      <c r="B25" s="84"/>
      <c r="C25" s="84"/>
      <c r="D25" s="84"/>
      <c r="E25" s="84"/>
      <c r="F25" s="84"/>
      <c r="G25" s="84"/>
      <c r="H25" s="84"/>
      <c r="I25" s="84"/>
      <c r="J25" s="84"/>
      <c r="K25" s="85"/>
    </row>
    <row r="26" spans="1:11" x14ac:dyDescent="0.2">
      <c r="A26" s="86"/>
      <c r="B26" s="84"/>
      <c r="C26" s="84"/>
      <c r="D26" s="84"/>
      <c r="E26" s="84"/>
      <c r="F26" s="84"/>
      <c r="G26" s="84"/>
      <c r="H26" s="84"/>
      <c r="I26" s="84"/>
      <c r="J26" s="84"/>
      <c r="K26" s="85"/>
    </row>
    <row r="27" spans="1:11" x14ac:dyDescent="0.2">
      <c r="A27" s="86"/>
      <c r="B27" s="84"/>
      <c r="C27" s="84"/>
      <c r="D27" s="84"/>
      <c r="E27" s="84"/>
      <c r="F27" s="84"/>
      <c r="G27" s="84"/>
      <c r="H27" s="84"/>
      <c r="I27" s="84"/>
      <c r="J27" s="84"/>
      <c r="K27" s="85"/>
    </row>
    <row r="28" spans="1:11" x14ac:dyDescent="0.2">
      <c r="A28" s="86"/>
      <c r="B28" s="84"/>
      <c r="C28" s="84"/>
      <c r="D28" s="84"/>
      <c r="E28" s="84"/>
      <c r="F28" s="84"/>
      <c r="G28" s="84"/>
      <c r="H28" s="84"/>
      <c r="I28" s="84"/>
      <c r="J28" s="84"/>
      <c r="K28" s="85"/>
    </row>
    <row r="29" spans="1:11" x14ac:dyDescent="0.2">
      <c r="A29" s="86"/>
      <c r="B29" s="84"/>
      <c r="C29" s="84"/>
      <c r="D29" s="84"/>
      <c r="E29" s="84"/>
      <c r="F29" s="84"/>
      <c r="G29" s="84"/>
      <c r="H29" s="84"/>
      <c r="I29" s="84"/>
      <c r="J29" s="84"/>
      <c r="K29" s="85"/>
    </row>
    <row r="30" spans="1:11" x14ac:dyDescent="0.2">
      <c r="A30" s="86"/>
      <c r="B30" s="84"/>
      <c r="C30" s="84"/>
      <c r="D30" s="84"/>
      <c r="E30" s="84"/>
      <c r="F30" s="84"/>
      <c r="G30" s="84"/>
      <c r="H30" s="84"/>
      <c r="I30" s="84"/>
      <c r="J30" s="84"/>
      <c r="K30" s="85"/>
    </row>
    <row r="31" spans="1:11" x14ac:dyDescent="0.2">
      <c r="A31" s="86"/>
      <c r="B31" s="84"/>
      <c r="C31" s="84"/>
      <c r="D31" s="84"/>
      <c r="E31" s="84"/>
      <c r="F31" s="84"/>
      <c r="G31" s="84"/>
      <c r="H31" s="84"/>
      <c r="I31" s="84"/>
      <c r="J31" s="84"/>
      <c r="K31" s="85"/>
    </row>
    <row r="32" spans="1:11" x14ac:dyDescent="0.2">
      <c r="A32" s="86"/>
      <c r="B32" s="84"/>
      <c r="C32" s="84"/>
      <c r="D32" s="84"/>
      <c r="E32" s="84"/>
      <c r="F32" s="84"/>
      <c r="G32" s="84"/>
      <c r="H32" s="84"/>
      <c r="I32" s="84"/>
      <c r="J32" s="84"/>
      <c r="K32" s="85"/>
    </row>
    <row r="33" spans="1:11" x14ac:dyDescent="0.2">
      <c r="A33" s="86"/>
      <c r="B33" s="84"/>
      <c r="C33" s="84"/>
      <c r="D33" s="84"/>
      <c r="E33" s="84"/>
      <c r="F33" s="84"/>
      <c r="G33" s="84"/>
      <c r="H33" s="84"/>
      <c r="I33" s="84"/>
      <c r="J33" s="84"/>
      <c r="K33" s="85"/>
    </row>
    <row r="34" spans="1:11" x14ac:dyDescent="0.2">
      <c r="A34" s="86"/>
      <c r="B34" s="84"/>
      <c r="C34" s="84"/>
      <c r="D34" s="84"/>
      <c r="E34" s="84"/>
      <c r="F34" s="84"/>
      <c r="G34" s="84"/>
      <c r="H34" s="84"/>
      <c r="I34" s="84"/>
      <c r="J34" s="84"/>
      <c r="K34" s="85"/>
    </row>
    <row r="35" spans="1:11" x14ac:dyDescent="0.2">
      <c r="A35" s="86"/>
      <c r="B35" s="84"/>
      <c r="C35" s="84"/>
      <c r="D35" s="84"/>
      <c r="E35" s="84"/>
      <c r="F35" s="84"/>
      <c r="G35" s="84"/>
      <c r="H35" s="84"/>
      <c r="I35" s="84"/>
      <c r="J35" s="84"/>
      <c r="K35" s="85"/>
    </row>
    <row r="36" spans="1:11" x14ac:dyDescent="0.2">
      <c r="A36" s="86"/>
      <c r="B36" s="84"/>
      <c r="C36" s="84"/>
      <c r="D36" s="84"/>
      <c r="E36" s="84"/>
      <c r="F36" s="84"/>
      <c r="G36" s="84"/>
      <c r="H36" s="84"/>
      <c r="I36" s="84"/>
      <c r="J36" s="84"/>
      <c r="K36" s="85"/>
    </row>
    <row r="37" spans="1:11" ht="15.75" x14ac:dyDescent="0.3">
      <c r="A37" s="86"/>
      <c r="B37" s="84"/>
      <c r="C37" s="87" t="s">
        <v>58</v>
      </c>
      <c r="D37" s="84"/>
      <c r="E37" s="84"/>
      <c r="F37" s="84"/>
      <c r="G37" s="84"/>
      <c r="H37" s="87" t="s">
        <v>59</v>
      </c>
      <c r="I37" s="84"/>
      <c r="J37" s="84"/>
      <c r="K37" s="85"/>
    </row>
    <row r="38" spans="1:11" x14ac:dyDescent="0.2">
      <c r="A38" s="86"/>
      <c r="B38" s="84"/>
      <c r="C38" s="84"/>
      <c r="D38" s="84"/>
      <c r="E38" s="84"/>
      <c r="F38" s="84"/>
      <c r="G38" s="84"/>
      <c r="H38" s="84"/>
      <c r="I38" s="84"/>
      <c r="J38" s="84"/>
      <c r="K38" s="85"/>
    </row>
    <row r="39" spans="1:11" x14ac:dyDescent="0.2">
      <c r="A39" s="86"/>
      <c r="B39" s="84"/>
      <c r="C39" s="84"/>
      <c r="D39" s="84"/>
      <c r="E39" s="84"/>
      <c r="F39" s="84"/>
      <c r="G39" s="84"/>
      <c r="H39" s="84"/>
      <c r="I39" s="84"/>
      <c r="J39" s="84"/>
      <c r="K39" s="85"/>
    </row>
    <row r="40" spans="1:11" x14ac:dyDescent="0.2">
      <c r="A40" s="86"/>
      <c r="B40" s="84"/>
      <c r="C40" s="84"/>
      <c r="D40" s="84"/>
      <c r="E40" s="84"/>
      <c r="F40" s="84"/>
      <c r="G40" s="84"/>
      <c r="H40" s="84"/>
      <c r="I40" s="84"/>
      <c r="J40" s="84"/>
      <c r="K40" s="85"/>
    </row>
    <row r="41" spans="1:11" x14ac:dyDescent="0.2">
      <c r="A41" s="86"/>
      <c r="B41" s="84"/>
      <c r="C41" s="84"/>
      <c r="D41" s="84"/>
      <c r="E41" s="84"/>
      <c r="F41" s="84"/>
      <c r="G41" s="84"/>
      <c r="H41" s="84"/>
      <c r="I41" s="84"/>
      <c r="J41" s="84"/>
      <c r="K41" s="85"/>
    </row>
    <row r="42" spans="1:11" x14ac:dyDescent="0.2">
      <c r="A42" s="86"/>
      <c r="B42" s="84"/>
      <c r="C42" s="84"/>
      <c r="D42" s="84"/>
      <c r="E42" s="84"/>
      <c r="F42" s="84"/>
      <c r="G42" s="84"/>
      <c r="H42" s="84"/>
      <c r="I42" s="84"/>
      <c r="J42" s="84"/>
      <c r="K42" s="85"/>
    </row>
    <row r="43" spans="1:11" x14ac:dyDescent="0.2">
      <c r="A43" s="86"/>
      <c r="B43" s="84"/>
      <c r="C43" s="84"/>
      <c r="D43" s="84"/>
      <c r="E43" s="84"/>
      <c r="F43" s="84"/>
      <c r="G43" s="84"/>
      <c r="H43" s="84"/>
      <c r="I43" s="84"/>
      <c r="J43" s="84"/>
      <c r="K43" s="85"/>
    </row>
    <row r="44" spans="1:11" x14ac:dyDescent="0.2">
      <c r="A44" s="86"/>
      <c r="B44" s="84"/>
      <c r="C44" s="84"/>
      <c r="D44" s="84"/>
      <c r="E44" s="84"/>
      <c r="F44" s="84"/>
      <c r="G44" s="84"/>
      <c r="H44" s="84"/>
      <c r="I44" s="84"/>
      <c r="J44" s="84"/>
      <c r="K44" s="85"/>
    </row>
    <row r="45" spans="1:11" x14ac:dyDescent="0.2">
      <c r="A45" s="86"/>
      <c r="B45" s="84"/>
      <c r="C45" s="84"/>
      <c r="D45" s="84"/>
      <c r="E45" s="84"/>
      <c r="F45" s="84"/>
      <c r="G45" s="84"/>
      <c r="H45" s="84"/>
      <c r="I45" s="84"/>
      <c r="J45" s="84"/>
      <c r="K45" s="85"/>
    </row>
    <row r="46" spans="1:11" x14ac:dyDescent="0.2">
      <c r="A46" s="86"/>
      <c r="B46" s="84"/>
      <c r="C46" s="84"/>
      <c r="D46" s="84"/>
      <c r="E46" s="84"/>
      <c r="F46" s="84"/>
      <c r="G46" s="84"/>
      <c r="H46" s="84"/>
      <c r="I46" s="84"/>
      <c r="J46" s="84"/>
      <c r="K46" s="85"/>
    </row>
    <row r="47" spans="1:11" x14ac:dyDescent="0.2">
      <c r="A47" s="86"/>
      <c r="B47" s="84"/>
      <c r="C47" s="84"/>
      <c r="D47" s="84"/>
      <c r="E47" s="84"/>
      <c r="F47" s="84"/>
      <c r="G47" s="84"/>
      <c r="H47" s="84"/>
      <c r="I47" s="84"/>
      <c r="J47" s="84"/>
      <c r="K47" s="85"/>
    </row>
    <row r="48" spans="1:11" x14ac:dyDescent="0.2">
      <c r="A48" s="86"/>
      <c r="B48" s="84"/>
      <c r="C48" s="84"/>
      <c r="D48" s="84"/>
      <c r="E48" s="84"/>
      <c r="F48" s="84"/>
      <c r="G48" s="84"/>
      <c r="H48" s="84"/>
      <c r="I48" s="84"/>
      <c r="J48" s="84"/>
      <c r="K48" s="85"/>
    </row>
    <row r="49" spans="1:11" x14ac:dyDescent="0.2">
      <c r="A49" s="86"/>
      <c r="B49" s="84"/>
      <c r="C49" s="84"/>
      <c r="D49" s="84"/>
      <c r="E49" s="84"/>
      <c r="F49" s="84"/>
      <c r="G49" s="84"/>
      <c r="H49" s="84"/>
      <c r="I49" s="84"/>
      <c r="J49" s="84"/>
      <c r="K49" s="85"/>
    </row>
    <row r="50" spans="1:11" x14ac:dyDescent="0.2">
      <c r="A50" s="86"/>
      <c r="B50" s="84"/>
      <c r="C50" s="84"/>
      <c r="D50" s="84"/>
      <c r="E50" s="84"/>
      <c r="F50" s="84"/>
      <c r="G50" s="84"/>
      <c r="H50" s="84"/>
      <c r="I50" s="84"/>
      <c r="J50" s="84"/>
      <c r="K50" s="85"/>
    </row>
    <row r="51" spans="1:11" x14ac:dyDescent="0.2">
      <c r="A51" s="86"/>
      <c r="B51" s="84"/>
      <c r="C51" s="84"/>
      <c r="D51" s="84"/>
      <c r="E51" s="84"/>
      <c r="F51" s="84"/>
      <c r="G51" s="84"/>
      <c r="H51" s="84"/>
      <c r="I51" s="84"/>
      <c r="J51" s="84"/>
      <c r="K51" s="85"/>
    </row>
    <row r="52" spans="1:11" x14ac:dyDescent="0.2">
      <c r="A52" s="86"/>
      <c r="B52" s="84"/>
      <c r="C52" s="84"/>
      <c r="D52" s="84"/>
      <c r="E52" s="84"/>
      <c r="F52" s="84"/>
      <c r="G52" s="84"/>
      <c r="H52" s="84"/>
      <c r="I52" s="84"/>
      <c r="J52" s="84"/>
      <c r="K52" s="85"/>
    </row>
    <row r="53" spans="1:11" ht="15.75" x14ac:dyDescent="0.3">
      <c r="A53" s="86"/>
      <c r="B53" s="84"/>
      <c r="C53" s="87" t="s">
        <v>60</v>
      </c>
      <c r="D53" s="84"/>
      <c r="E53" s="84"/>
      <c r="F53" s="84"/>
      <c r="G53" s="84"/>
      <c r="H53" s="87" t="s">
        <v>61</v>
      </c>
      <c r="I53" s="84"/>
      <c r="J53" s="84"/>
      <c r="K53" s="85"/>
    </row>
    <row r="54" spans="1:11" x14ac:dyDescent="0.2">
      <c r="A54" s="86"/>
      <c r="B54" s="84"/>
      <c r="C54" s="84"/>
      <c r="D54" s="84"/>
      <c r="E54" s="84"/>
      <c r="F54" s="84"/>
      <c r="G54" s="84"/>
      <c r="H54" s="84"/>
      <c r="I54" s="84"/>
      <c r="J54" s="84"/>
      <c r="K54" s="85"/>
    </row>
    <row r="55" spans="1:11" x14ac:dyDescent="0.2">
      <c r="A55" s="86"/>
      <c r="B55" s="84"/>
      <c r="C55" s="84"/>
      <c r="D55" s="84"/>
      <c r="E55" s="84"/>
      <c r="F55" s="84"/>
      <c r="G55" s="84"/>
      <c r="H55" s="84"/>
      <c r="I55" s="84"/>
      <c r="J55" s="84"/>
      <c r="K55" s="85"/>
    </row>
    <row r="56" spans="1:11" x14ac:dyDescent="0.2">
      <c r="A56" s="86"/>
      <c r="B56" s="84"/>
      <c r="C56" s="84"/>
      <c r="D56" s="84"/>
      <c r="E56" s="84"/>
      <c r="F56" s="84"/>
      <c r="G56" s="84"/>
      <c r="H56" s="84"/>
      <c r="I56" s="84"/>
      <c r="J56" s="84"/>
      <c r="K56" s="85"/>
    </row>
    <row r="57" spans="1:11" x14ac:dyDescent="0.2">
      <c r="A57" s="86"/>
      <c r="B57" s="84"/>
      <c r="C57" s="84"/>
      <c r="D57" s="84"/>
      <c r="E57" s="84"/>
      <c r="F57" s="84"/>
      <c r="G57" s="84"/>
      <c r="H57" s="84"/>
      <c r="I57" s="84"/>
      <c r="J57" s="84"/>
      <c r="K57" s="85"/>
    </row>
    <row r="58" spans="1:11" x14ac:dyDescent="0.2">
      <c r="A58" s="86"/>
      <c r="B58" s="84"/>
      <c r="C58" s="84"/>
      <c r="D58" s="84"/>
      <c r="E58" s="84"/>
      <c r="F58" s="84"/>
      <c r="G58" s="84"/>
      <c r="H58" s="84"/>
      <c r="I58" s="84"/>
      <c r="J58" s="84"/>
      <c r="K58" s="85"/>
    </row>
    <row r="59" spans="1:11" x14ac:dyDescent="0.2">
      <c r="A59" s="86"/>
      <c r="B59" s="84"/>
      <c r="C59" s="84"/>
      <c r="D59" s="84"/>
      <c r="E59" s="84"/>
      <c r="F59" s="84"/>
      <c r="G59" s="84"/>
      <c r="H59" s="84"/>
      <c r="I59" s="84"/>
      <c r="J59" s="84"/>
      <c r="K59" s="85"/>
    </row>
    <row r="60" spans="1:11" x14ac:dyDescent="0.2">
      <c r="A60" s="86"/>
      <c r="B60" s="84"/>
      <c r="C60" s="84"/>
      <c r="D60" s="84"/>
      <c r="E60" s="84"/>
      <c r="F60" s="84"/>
      <c r="G60" s="84"/>
      <c r="H60" s="84"/>
      <c r="I60" s="84"/>
      <c r="J60" s="84"/>
      <c r="K60" s="85"/>
    </row>
    <row r="61" spans="1:11" x14ac:dyDescent="0.2">
      <c r="A61" s="86"/>
      <c r="B61" s="84"/>
      <c r="C61" s="84"/>
      <c r="D61" s="84"/>
      <c r="E61" s="84"/>
      <c r="F61" s="84"/>
      <c r="G61" s="84"/>
      <c r="H61" s="84"/>
      <c r="I61" s="84"/>
      <c r="J61" s="84"/>
      <c r="K61" s="85"/>
    </row>
    <row r="62" spans="1:11" x14ac:dyDescent="0.2">
      <c r="A62" s="86"/>
      <c r="B62" s="84"/>
      <c r="C62" s="84"/>
      <c r="D62" s="84"/>
      <c r="E62" s="84"/>
      <c r="F62" s="84"/>
      <c r="G62" s="84"/>
      <c r="H62" s="84"/>
      <c r="I62" s="84"/>
      <c r="J62" s="84"/>
      <c r="K62" s="85"/>
    </row>
    <row r="63" spans="1:11" x14ac:dyDescent="0.2">
      <c r="A63" s="86"/>
      <c r="B63" s="84"/>
      <c r="C63" s="84"/>
      <c r="D63" s="84"/>
      <c r="E63" s="84"/>
      <c r="F63" s="84"/>
      <c r="G63" s="84"/>
      <c r="H63" s="84"/>
      <c r="I63" s="84"/>
      <c r="J63" s="84"/>
      <c r="K63" s="85"/>
    </row>
    <row r="64" spans="1:11" x14ac:dyDescent="0.2">
      <c r="A64" s="86"/>
      <c r="B64" s="84"/>
      <c r="C64" s="84"/>
      <c r="D64" s="84"/>
      <c r="E64" s="84"/>
      <c r="F64" s="84"/>
      <c r="G64" s="84"/>
      <c r="H64" s="84"/>
      <c r="I64" s="84"/>
      <c r="J64" s="84"/>
      <c r="K64" s="85"/>
    </row>
    <row r="65" spans="1:11" x14ac:dyDescent="0.2">
      <c r="A65" s="86"/>
      <c r="B65" s="84"/>
      <c r="C65" s="84"/>
      <c r="D65" s="84"/>
      <c r="E65" s="84"/>
      <c r="F65" s="84"/>
      <c r="G65" s="84"/>
      <c r="H65" s="84"/>
      <c r="I65" s="84"/>
      <c r="J65" s="84"/>
      <c r="K65" s="85"/>
    </row>
    <row r="66" spans="1:11" x14ac:dyDescent="0.2">
      <c r="A66" s="86"/>
      <c r="B66" s="84"/>
      <c r="C66" s="84"/>
      <c r="D66" s="84"/>
      <c r="E66" s="84"/>
      <c r="F66" s="84"/>
      <c r="G66" s="84"/>
      <c r="H66" s="84"/>
      <c r="I66" s="84"/>
      <c r="J66" s="84"/>
      <c r="K66" s="85"/>
    </row>
    <row r="67" spans="1:11" x14ac:dyDescent="0.2">
      <c r="A67" s="86"/>
      <c r="B67" s="84"/>
      <c r="C67" s="84"/>
      <c r="D67" s="84"/>
      <c r="E67" s="84"/>
      <c r="F67" s="84"/>
      <c r="G67" s="84"/>
      <c r="H67" s="84"/>
      <c r="I67" s="84"/>
      <c r="J67" s="84"/>
      <c r="K67" s="85"/>
    </row>
    <row r="68" spans="1:11" x14ac:dyDescent="0.2">
      <c r="A68" s="86"/>
      <c r="B68" s="84"/>
      <c r="C68" s="84"/>
      <c r="D68" s="84"/>
      <c r="E68" s="84"/>
      <c r="F68" s="84"/>
      <c r="G68" s="84"/>
      <c r="H68" s="84"/>
      <c r="I68" s="84"/>
      <c r="J68" s="84"/>
      <c r="K68" s="85"/>
    </row>
    <row r="69" spans="1:11" x14ac:dyDescent="0.2">
      <c r="A69" s="86"/>
      <c r="B69" s="84"/>
      <c r="C69" s="84"/>
      <c r="D69" s="84"/>
      <c r="E69" s="84"/>
      <c r="F69" s="84"/>
      <c r="G69" s="84"/>
      <c r="H69" s="84"/>
      <c r="I69" s="84"/>
      <c r="J69" s="84"/>
      <c r="K69" s="85"/>
    </row>
    <row r="70" spans="1:11" ht="13.5" thickBot="1" x14ac:dyDescent="0.25">
      <c r="A70" s="88"/>
      <c r="B70" s="89"/>
      <c r="C70" s="89"/>
      <c r="D70" s="89"/>
      <c r="E70" s="89"/>
      <c r="F70" s="89"/>
      <c r="G70" s="89"/>
      <c r="H70" s="89"/>
      <c r="I70" s="89"/>
      <c r="J70" s="89"/>
      <c r="K70" s="90"/>
    </row>
  </sheetData>
  <sheetProtection password="CD12" sheet="1" objects="1" scenarios="1"/>
  <phoneticPr fontId="16" type="noConversion"/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3</vt:i4>
      </vt:variant>
    </vt:vector>
  </HeadingPairs>
  <TitlesOfParts>
    <vt:vector size="10" baseType="lpstr">
      <vt:lpstr>TOOL waterverbruik Ubouw</vt:lpstr>
      <vt:lpstr>TOOL kantoor</vt:lpstr>
      <vt:lpstr>TOOL hotel</vt:lpstr>
      <vt:lpstr>TOOL zorginstelling</vt:lpstr>
      <vt:lpstr>typologie kantoor</vt:lpstr>
      <vt:lpstr>typologie hotel</vt:lpstr>
      <vt:lpstr>typologie zorginstelling </vt:lpstr>
      <vt:lpstr>'TOOL zorginstelling'!aantal_bedden</vt:lpstr>
      <vt:lpstr>aantal_kamers</vt:lpstr>
      <vt:lpstr>aantal_medewerkers</vt:lpstr>
    </vt:vector>
  </TitlesOfParts>
  <Company>WU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Pieterse</dc:creator>
  <cp:lastModifiedBy>Pieterse-Quirijns, Ilse</cp:lastModifiedBy>
  <cp:lastPrinted>2011-10-27T09:14:27Z</cp:lastPrinted>
  <dcterms:created xsi:type="dcterms:W3CDTF">2009-11-24T20:07:57Z</dcterms:created>
  <dcterms:modified xsi:type="dcterms:W3CDTF">2013-05-30T08:32:33Z</dcterms:modified>
</cp:coreProperties>
</file>